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4205" windowHeight="4770" tabRatio="919" activeTab="1"/>
  </bookViews>
  <sheets>
    <sheet name="COMMISSIONER'S MESSAGE" sheetId="4" r:id="rId1"/>
    <sheet name="2015 FEDEX CUP STANDINGS" sheetId="10" r:id="rId2"/>
    <sheet name="2015 FED-EX CUP PLAYOFFS" sheetId="2" r:id="rId3"/>
    <sheet name="2015 RYDER CUP" sheetId="5" r:id="rId4"/>
    <sheet name="GROUPS" sheetId="9" r:id="rId5"/>
    <sheet name="PLAYING PARTNER TRACKER" sheetId="6" r:id="rId6"/>
    <sheet name="CONTACT US" sheetId="8" r:id="rId7"/>
    <sheet name="MEMBER LIST" sheetId="7" r:id="rId8"/>
  </sheets>
  <calcPr calcId="145621"/>
</workbook>
</file>

<file path=xl/calcChain.xml><?xml version="1.0" encoding="utf-8"?>
<calcChain xmlns="http://schemas.openxmlformats.org/spreadsheetml/2006/main">
  <c r="A9" i="10" l="1"/>
  <c r="A14" i="10"/>
  <c r="A30" i="10"/>
  <c r="A20" i="10"/>
  <c r="A10" i="10"/>
  <c r="A31" i="10"/>
  <c r="A16" i="10"/>
  <c r="A15" i="10"/>
  <c r="A13" i="10" l="1"/>
  <c r="A11" i="10"/>
  <c r="A28" i="10"/>
  <c r="A25" i="10" l="1"/>
  <c r="A23" i="10"/>
  <c r="A21" i="10"/>
  <c r="A12" i="10"/>
  <c r="A8" i="10"/>
  <c r="D32" i="10" l="1"/>
  <c r="A32" i="10"/>
  <c r="D30" i="10"/>
  <c r="D29" i="10"/>
  <c r="A29" i="10"/>
  <c r="D28" i="10"/>
  <c r="D27" i="10"/>
  <c r="A27" i="10"/>
  <c r="D26" i="10"/>
  <c r="A26" i="10"/>
  <c r="D25" i="10"/>
  <c r="D24" i="10"/>
  <c r="A24" i="10"/>
  <c r="D23" i="10"/>
  <c r="D22" i="10"/>
  <c r="A22" i="10"/>
  <c r="D21" i="10"/>
  <c r="D20" i="10"/>
  <c r="D19" i="10"/>
  <c r="A19" i="10"/>
  <c r="D18" i="10"/>
  <c r="A18" i="10"/>
  <c r="D17" i="10"/>
  <c r="A17" i="10"/>
  <c r="D16" i="10"/>
  <c r="D15" i="10"/>
  <c r="D14" i="10"/>
  <c r="D13" i="10"/>
  <c r="D12" i="10"/>
  <c r="D11" i="10"/>
  <c r="D10" i="10"/>
  <c r="D9" i="10"/>
  <c r="D8" i="10"/>
  <c r="D7" i="10"/>
  <c r="A7" i="10"/>
</calcChain>
</file>

<file path=xl/sharedStrings.xml><?xml version="1.0" encoding="utf-8"?>
<sst xmlns="http://schemas.openxmlformats.org/spreadsheetml/2006/main" count="1281" uniqueCount="323">
  <si>
    <t>*Major Tournament (Points Doubled)</t>
  </si>
  <si>
    <t>KWGA</t>
  </si>
  <si>
    <t>*KWGA</t>
  </si>
  <si>
    <t>Semis</t>
  </si>
  <si>
    <t>Final</t>
  </si>
  <si>
    <t>Ryder</t>
  </si>
  <si>
    <t>Scoring</t>
  </si>
  <si>
    <t>CUP</t>
  </si>
  <si>
    <t>FED-EX</t>
  </si>
  <si>
    <t>Masters</t>
  </si>
  <si>
    <t>Barclays</t>
  </si>
  <si>
    <t>Deutsche</t>
  </si>
  <si>
    <t>Tour Ch.</t>
  </si>
  <si>
    <t>Cup</t>
  </si>
  <si>
    <t>Avg</t>
  </si>
  <si>
    <t>Tour Pro</t>
  </si>
  <si>
    <t>POINTS</t>
  </si>
  <si>
    <t>Derek Thomson</t>
  </si>
  <si>
    <t>Gerry Elliott</t>
  </si>
  <si>
    <t>Wayne Burke</t>
  </si>
  <si>
    <t>Bob Maxwell</t>
  </si>
  <si>
    <t>Rod Murray</t>
  </si>
  <si>
    <t>Arnie Kelley</t>
  </si>
  <si>
    <t>Rene MacKay</t>
  </si>
  <si>
    <t>Jeff Legge</t>
  </si>
  <si>
    <t>Mark Gavin</t>
  </si>
  <si>
    <t>Barry Hennigar</t>
  </si>
  <si>
    <t>John Amirault</t>
  </si>
  <si>
    <t>Kevin Newcombe</t>
  </si>
  <si>
    <t>Mike White</t>
  </si>
  <si>
    <t>Nick Levy</t>
  </si>
  <si>
    <t>Gary Johnson</t>
  </si>
  <si>
    <t>Don Bryson</t>
  </si>
  <si>
    <t>Harold Fisher</t>
  </si>
  <si>
    <t>Brent Locke</t>
  </si>
  <si>
    <t>Peter Simmons</t>
  </si>
  <si>
    <t>2015 KWGA TOUR PLAYER TRACKER</t>
  </si>
  <si>
    <t>STARTS</t>
  </si>
  <si>
    <t>WINS</t>
  </si>
  <si>
    <t>TOP 3's</t>
  </si>
  <si>
    <t>The</t>
  </si>
  <si>
    <t>Heritage</t>
  </si>
  <si>
    <t>Open</t>
  </si>
  <si>
    <t>CUPS</t>
  </si>
  <si>
    <t>Phil Feely</t>
  </si>
  <si>
    <t>*Canada</t>
  </si>
  <si>
    <t>*KWGA Player Handicaps in brackets</t>
  </si>
  <si>
    <t>THE BARCLAYS</t>
  </si>
  <si>
    <t>Score</t>
  </si>
  <si>
    <t>DEUTSCHE BANK</t>
  </si>
  <si>
    <t>TOUR CHAMPIONSHIP</t>
  </si>
  <si>
    <t>THE 2015 KWGA FED-EX CUP PLAYOFFS</t>
  </si>
  <si>
    <t>Quarter-Finals</t>
  </si>
  <si>
    <t>Semi-Finals</t>
  </si>
  <si>
    <t>Championship Final</t>
  </si>
  <si>
    <t>semi-finals (Deutsche Bank), with the Top 2 (plus ties) moving on to play in the Championship Finals (Tour Championship).</t>
  </si>
  <si>
    <t>The Top 8 players at the conclusion of the regular season qualify for the quarter-finals (Barclays). The Top 4 (plus ties) move on to the</t>
  </si>
  <si>
    <t>Tom Thomson</t>
  </si>
  <si>
    <t>*The</t>
  </si>
  <si>
    <t>Players</t>
  </si>
  <si>
    <t>Herbin</t>
  </si>
  <si>
    <t>Munich</t>
  </si>
  <si>
    <t>Experience</t>
  </si>
  <si>
    <t>Career</t>
  </si>
  <si>
    <t>Wins</t>
  </si>
  <si>
    <t>FEDEX</t>
  </si>
  <si>
    <t>Majors</t>
  </si>
  <si>
    <t>Fellas,</t>
  </si>
  <si>
    <t>WIN- 25 Points</t>
  </si>
  <si>
    <t>2015 KWGA Tour- Commissioner's Message</t>
  </si>
  <si>
    <t>FEDEX Cup Scoring System</t>
  </si>
  <si>
    <t>Welcome to the 2015 KWGA Season! The long winter wait is finally over. This season we have plenty in store for you along with a few tweaks/changes.</t>
  </si>
  <si>
    <t>Please note the numerous colour tabs at the bottom of this page. They should answer most all of your questions regarding the KWGA Tour this season.</t>
  </si>
  <si>
    <r>
      <rPr>
        <b/>
        <sz val="14"/>
        <color rgb="FF00B0F0"/>
        <rFont val="Book Antiqua"/>
        <family val="1"/>
      </rPr>
      <t>2nd</t>
    </r>
    <r>
      <rPr>
        <sz val="14"/>
        <color theme="1"/>
        <rFont val="Book Antiqua"/>
        <family val="1"/>
      </rPr>
      <t>- 20 pts</t>
    </r>
  </si>
  <si>
    <r>
      <rPr>
        <b/>
        <sz val="14"/>
        <color rgb="FF00B0F0"/>
        <rFont val="Book Antiqua"/>
        <family val="1"/>
      </rPr>
      <t>3rd</t>
    </r>
    <r>
      <rPr>
        <sz val="14"/>
        <color theme="1"/>
        <rFont val="Book Antiqua"/>
        <family val="1"/>
      </rPr>
      <t>- 18 pts</t>
    </r>
  </si>
  <si>
    <r>
      <rPr>
        <b/>
        <sz val="14"/>
        <color rgb="FF00B0F0"/>
        <rFont val="Book Antiqua"/>
        <family val="1"/>
      </rPr>
      <t>4th</t>
    </r>
    <r>
      <rPr>
        <sz val="14"/>
        <color theme="1"/>
        <rFont val="Book Antiqua"/>
        <family val="1"/>
      </rPr>
      <t>- 16 pts</t>
    </r>
  </si>
  <si>
    <r>
      <rPr>
        <b/>
        <sz val="14"/>
        <color rgb="FF00B0F0"/>
        <rFont val="Book Antiqua"/>
        <family val="1"/>
      </rPr>
      <t>5th</t>
    </r>
    <r>
      <rPr>
        <sz val="14"/>
        <color theme="1"/>
        <rFont val="Book Antiqua"/>
        <family val="1"/>
      </rPr>
      <t>- 14 pts</t>
    </r>
  </si>
  <si>
    <r>
      <rPr>
        <b/>
        <sz val="14"/>
        <color rgb="FF00B0F0"/>
        <rFont val="Book Antiqua"/>
        <family val="1"/>
      </rPr>
      <t>6th</t>
    </r>
    <r>
      <rPr>
        <sz val="14"/>
        <color theme="1"/>
        <rFont val="Book Antiqua"/>
        <family val="1"/>
      </rPr>
      <t>- 12 pts</t>
    </r>
  </si>
  <si>
    <r>
      <rPr>
        <b/>
        <sz val="14"/>
        <color rgb="FF00B0F0"/>
        <rFont val="Book Antiqua"/>
        <family val="1"/>
      </rPr>
      <t>7th</t>
    </r>
    <r>
      <rPr>
        <sz val="14"/>
        <color theme="1"/>
        <rFont val="Book Antiqua"/>
        <family val="1"/>
      </rPr>
      <t>- 10 pts</t>
    </r>
  </si>
  <si>
    <r>
      <rPr>
        <b/>
        <sz val="14"/>
        <color rgb="FF00B0F0"/>
        <rFont val="Book Antiqua"/>
        <family val="1"/>
      </rPr>
      <t>8th</t>
    </r>
    <r>
      <rPr>
        <sz val="14"/>
        <color theme="1"/>
        <rFont val="Book Antiqua"/>
        <family val="1"/>
      </rPr>
      <t>- 9 pts</t>
    </r>
  </si>
  <si>
    <r>
      <rPr>
        <b/>
        <sz val="14"/>
        <color rgb="FF00B0F0"/>
        <rFont val="Book Antiqua"/>
        <family val="1"/>
      </rPr>
      <t>9th</t>
    </r>
    <r>
      <rPr>
        <sz val="14"/>
        <color theme="1"/>
        <rFont val="Book Antiqua"/>
        <family val="1"/>
      </rPr>
      <t>- 8 pts</t>
    </r>
  </si>
  <si>
    <r>
      <rPr>
        <b/>
        <sz val="14"/>
        <color rgb="FF00B0F0"/>
        <rFont val="Book Antiqua"/>
        <family val="1"/>
      </rPr>
      <t>10th</t>
    </r>
    <r>
      <rPr>
        <sz val="14"/>
        <color theme="1"/>
        <rFont val="Book Antiqua"/>
        <family val="1"/>
      </rPr>
      <t>- 7 pts</t>
    </r>
  </si>
  <si>
    <r>
      <rPr>
        <b/>
        <sz val="14"/>
        <color rgb="FF00B0F0"/>
        <rFont val="Book Antiqua"/>
        <family val="1"/>
      </rPr>
      <t>11th</t>
    </r>
    <r>
      <rPr>
        <sz val="14"/>
        <color theme="1"/>
        <rFont val="Book Antiqua"/>
        <family val="1"/>
      </rPr>
      <t>- 6 pts</t>
    </r>
  </si>
  <si>
    <r>
      <rPr>
        <b/>
        <sz val="14"/>
        <color rgb="FF00B0F0"/>
        <rFont val="Book Antiqua"/>
        <family val="1"/>
      </rPr>
      <t>12th</t>
    </r>
    <r>
      <rPr>
        <sz val="14"/>
        <color theme="1"/>
        <rFont val="Book Antiqua"/>
        <family val="1"/>
      </rPr>
      <t>- 5 pts</t>
    </r>
  </si>
  <si>
    <r>
      <rPr>
        <b/>
        <sz val="14"/>
        <color rgb="FF00B0F0"/>
        <rFont val="Book Antiqua"/>
        <family val="1"/>
      </rPr>
      <t>13th</t>
    </r>
    <r>
      <rPr>
        <sz val="14"/>
        <color theme="1"/>
        <rFont val="Book Antiqua"/>
        <family val="1"/>
      </rPr>
      <t>- 4 pts</t>
    </r>
  </si>
  <si>
    <r>
      <rPr>
        <b/>
        <sz val="14"/>
        <color rgb="FF00B0F0"/>
        <rFont val="Book Antiqua"/>
        <family val="1"/>
      </rPr>
      <t>14th</t>
    </r>
    <r>
      <rPr>
        <sz val="14"/>
        <color theme="1"/>
        <rFont val="Book Antiqua"/>
        <family val="1"/>
      </rPr>
      <t>- 3 pts</t>
    </r>
  </si>
  <si>
    <r>
      <rPr>
        <b/>
        <sz val="14"/>
        <color rgb="FF00B0F0"/>
        <rFont val="Book Antiqua"/>
        <family val="1"/>
      </rPr>
      <t>15th</t>
    </r>
    <r>
      <rPr>
        <sz val="14"/>
        <color theme="1"/>
        <rFont val="Book Antiqua"/>
        <family val="1"/>
      </rPr>
      <t>- 2 pts</t>
    </r>
  </si>
  <si>
    <r>
      <rPr>
        <b/>
        <sz val="14"/>
        <color rgb="FF00B0F0"/>
        <rFont val="Book Antiqua"/>
        <family val="1"/>
      </rPr>
      <t>16th</t>
    </r>
    <r>
      <rPr>
        <sz val="14"/>
        <color theme="1"/>
        <rFont val="Book Antiqua"/>
        <family val="1"/>
      </rPr>
      <t>- 1 pt</t>
    </r>
  </si>
  <si>
    <r>
      <t xml:space="preserve">Last season, only the Top 11 for each event received FEDEX points. This season the </t>
    </r>
    <r>
      <rPr>
        <b/>
        <sz val="14"/>
        <color rgb="FFFF0000"/>
        <rFont val="Book Antiqua"/>
        <family val="1"/>
      </rPr>
      <t>Top 16</t>
    </r>
    <r>
      <rPr>
        <sz val="14"/>
        <color theme="1"/>
        <rFont val="Book Antiqua"/>
        <family val="1"/>
      </rPr>
      <t xml:space="preserve"> will receive points. (Major tournaments will still be double</t>
    </r>
  </si>
  <si>
    <t>points.)</t>
  </si>
  <si>
    <t>Place/Points</t>
  </si>
  <si>
    <t>Classic</t>
  </si>
  <si>
    <t>Legends</t>
  </si>
  <si>
    <t>Flower</t>
  </si>
  <si>
    <t>Cart</t>
  </si>
  <si>
    <r>
      <rPr>
        <b/>
        <sz val="20"/>
        <color rgb="FF002060"/>
        <rFont val="Agency FB"/>
        <family val="2"/>
      </rPr>
      <t>Fed</t>
    </r>
    <r>
      <rPr>
        <b/>
        <sz val="20"/>
        <color rgb="FFFF6600"/>
        <rFont val="Agency FB"/>
        <family val="2"/>
      </rPr>
      <t>Ex</t>
    </r>
  </si>
  <si>
    <t>Derek</t>
  </si>
  <si>
    <t>Wayne</t>
  </si>
  <si>
    <t>Maxwell</t>
  </si>
  <si>
    <t>Rod</t>
  </si>
  <si>
    <t>Arnie</t>
  </si>
  <si>
    <t>Doug</t>
  </si>
  <si>
    <t>Rene</t>
  </si>
  <si>
    <t>Jeff</t>
  </si>
  <si>
    <t>Mark</t>
  </si>
  <si>
    <t>Barry</t>
  </si>
  <si>
    <t>Mike</t>
  </si>
  <si>
    <t>Gary</t>
  </si>
  <si>
    <t>Harold</t>
  </si>
  <si>
    <t>Brent</t>
  </si>
  <si>
    <t>Tom</t>
  </si>
  <si>
    <t>Phil</t>
  </si>
  <si>
    <t>Bob Trainor</t>
  </si>
  <si>
    <t>Nick Carey</t>
  </si>
  <si>
    <t>Johnny Kenny</t>
  </si>
  <si>
    <t>Levy</t>
  </si>
  <si>
    <t>Carey</t>
  </si>
  <si>
    <t>Amira</t>
  </si>
  <si>
    <t>Saturday September 19</t>
  </si>
  <si>
    <t>Saturday October 3</t>
  </si>
  <si>
    <t>Saturday October 10</t>
  </si>
  <si>
    <t>Capt.</t>
  </si>
  <si>
    <t>Crazy</t>
  </si>
  <si>
    <t>Skoal</t>
  </si>
  <si>
    <t>Bandits</t>
  </si>
  <si>
    <t>Other</t>
  </si>
  <si>
    <t>Blossom</t>
  </si>
  <si>
    <t>Tupper</t>
  </si>
  <si>
    <t>Lake</t>
  </si>
  <si>
    <t>Holly</t>
  </si>
  <si>
    <t>Sonders</t>
  </si>
  <si>
    <t>Kotter</t>
  </si>
  <si>
    <t>Klassic</t>
  </si>
  <si>
    <t>Twin</t>
  </si>
  <si>
    <t>Towers</t>
  </si>
  <si>
    <t>Badge #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</si>
  <si>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</si>
  <si>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</si>
  <si>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</si>
  <si>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</si>
  <si>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</si>
  <si>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</si>
  <si>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</si>
  <si>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</si>
  <si>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</si>
  <si>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</si>
  <si>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</si>
  <si>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</si>
  <si>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</si>
  <si>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</si>
  <si>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</si>
  <si>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</si>
  <si>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</si>
  <si>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</si>
  <si>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</si>
  <si>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</si>
  <si>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</si>
  <si>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</si>
  <si>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</si>
  <si>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</si>
  <si>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</si>
  <si>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</si>
  <si>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Doug Irwin</t>
  </si>
  <si>
    <t>Kevin Poirier</t>
  </si>
  <si>
    <t>(902) 798-1404</t>
  </si>
  <si>
    <t>(902) 237-2856</t>
  </si>
  <si>
    <t>(902) 880-4821 (cell)</t>
  </si>
  <si>
    <t>(902) 582-7349</t>
  </si>
  <si>
    <t>(902) 679-8363 (cell)</t>
  </si>
  <si>
    <t>(902) 678-8980 (home)</t>
  </si>
  <si>
    <t>(902) 678-1330</t>
  </si>
  <si>
    <t>(902) 681-7462 (home)</t>
  </si>
  <si>
    <t>(902) 679-3623 (cottage)</t>
  </si>
  <si>
    <t>(902) 684-3940</t>
  </si>
  <si>
    <t>(902) 478-9182</t>
  </si>
  <si>
    <t>(902) 670-7980 (cell)</t>
  </si>
  <si>
    <t>(902) 542-7274 (home)</t>
  </si>
  <si>
    <t>Medford</t>
  </si>
  <si>
    <t>Mile</t>
  </si>
  <si>
    <t>C'Burger</t>
  </si>
  <si>
    <t>Picnic</t>
  </si>
  <si>
    <t>Valley</t>
  </si>
  <si>
    <t>Ford</t>
  </si>
  <si>
    <t>June-27</t>
  </si>
  <si>
    <t>July-04</t>
  </si>
  <si>
    <t>July-11</t>
  </si>
  <si>
    <t>(902) 681-1759</t>
  </si>
  <si>
    <t>(902) 679-7615 (cell)</t>
  </si>
  <si>
    <t>(902) 684-9550 (home)</t>
  </si>
  <si>
    <t>(902) 679-9512</t>
  </si>
  <si>
    <t>(902) 698-2026 (cell)</t>
  </si>
  <si>
    <t>(902) 681-0457</t>
  </si>
  <si>
    <t>(902) 542-0485</t>
  </si>
  <si>
    <t>(902) 670-7226</t>
  </si>
  <si>
    <t>(902) 542-9648</t>
  </si>
  <si>
    <t>(902) 670-1365</t>
  </si>
  <si>
    <t>(902) 542-9615</t>
  </si>
  <si>
    <t>(902) 456-2018</t>
  </si>
  <si>
    <t>Gerry</t>
  </si>
  <si>
    <t>KK</t>
  </si>
  <si>
    <t>X</t>
  </si>
  <si>
    <t>(902) 499-5954</t>
  </si>
  <si>
    <t>(902) 542-2332</t>
  </si>
  <si>
    <t>(902) 956-8022</t>
  </si>
  <si>
    <t>(902) 698-1975</t>
  </si>
  <si>
    <t>(902) 407-4110 (work)</t>
  </si>
  <si>
    <t>(902) 488-4622</t>
  </si>
  <si>
    <t>(902) 790-2698</t>
  </si>
  <si>
    <t>Scott Woodworth</t>
  </si>
  <si>
    <t>Scott</t>
  </si>
  <si>
    <t>FLOWER CART</t>
  </si>
  <si>
    <t>DNP</t>
  </si>
  <si>
    <t>Pete</t>
  </si>
  <si>
    <t>Bob T</t>
  </si>
  <si>
    <t>Kevin</t>
  </si>
  <si>
    <t>Don</t>
  </si>
  <si>
    <t>PLAYING PARTNERS- 2015 KWGA SEASON</t>
  </si>
  <si>
    <t>Format:</t>
  </si>
  <si>
    <t>To Be Determined</t>
  </si>
  <si>
    <t>Saturday September 26</t>
  </si>
  <si>
    <t>WIN</t>
  </si>
  <si>
    <t>CAPT. CRAZY</t>
  </si>
  <si>
    <t>Pete Simmons</t>
  </si>
  <si>
    <t>T9</t>
  </si>
  <si>
    <t>T12</t>
  </si>
  <si>
    <t>T6</t>
  </si>
  <si>
    <t>T3</t>
  </si>
  <si>
    <t>T11</t>
  </si>
  <si>
    <t>T18</t>
  </si>
  <si>
    <t>T2</t>
  </si>
  <si>
    <t>T15</t>
  </si>
  <si>
    <t>T4</t>
  </si>
  <si>
    <t>SKOAL BANDITS</t>
  </si>
  <si>
    <t>T5</t>
  </si>
  <si>
    <t>T1</t>
  </si>
  <si>
    <t>T7</t>
  </si>
  <si>
    <t>T10</t>
  </si>
  <si>
    <t>AVON LEA</t>
  </si>
  <si>
    <t>Avon</t>
  </si>
  <si>
    <t>Lea</t>
  </si>
  <si>
    <t>*G Chris Rushton</t>
  </si>
  <si>
    <t>Rod Murray (NoS)</t>
  </si>
  <si>
    <t>No Show</t>
  </si>
  <si>
    <t>T8</t>
  </si>
  <si>
    <t>OTHER BLOSSOM</t>
  </si>
  <si>
    <t>RAIN</t>
  </si>
  <si>
    <t>MUNICH OPEN</t>
  </si>
  <si>
    <t>RAINED OUT</t>
  </si>
  <si>
    <t>Chris Rushton</t>
  </si>
  <si>
    <t>MEDFORD MILE</t>
  </si>
  <si>
    <t>T14</t>
  </si>
  <si>
    <t>Kenny</t>
  </si>
  <si>
    <t>ELLIOTT</t>
  </si>
  <si>
    <t>D THOMSON</t>
  </si>
  <si>
    <t>BURKE</t>
  </si>
  <si>
    <t>MAXWELL</t>
  </si>
  <si>
    <t>MURRAY</t>
  </si>
  <si>
    <t>KELLEY</t>
  </si>
  <si>
    <t>IRWIN</t>
  </si>
  <si>
    <t>MacKAY</t>
  </si>
  <si>
    <t>LEGGE</t>
  </si>
  <si>
    <t>GAVIN</t>
  </si>
  <si>
    <t>HENNIGAR</t>
  </si>
  <si>
    <t>AMIRAULT</t>
  </si>
  <si>
    <t>NEWCOMBE</t>
  </si>
  <si>
    <t>WHITE</t>
  </si>
  <si>
    <t>JOHNSON</t>
  </si>
  <si>
    <t>BRYSON</t>
  </si>
  <si>
    <t>FISHER</t>
  </si>
  <si>
    <t>LOCKE</t>
  </si>
  <si>
    <t>T THOMSON</t>
  </si>
  <si>
    <t>FEELY</t>
  </si>
  <si>
    <t>LEVY</t>
  </si>
  <si>
    <t>SIMMONS</t>
  </si>
  <si>
    <t>TRAINOR</t>
  </si>
  <si>
    <t>CAREY</t>
  </si>
  <si>
    <t>POIRIER</t>
  </si>
  <si>
    <t>WOODWORTH</t>
  </si>
  <si>
    <t>KENNY</t>
  </si>
  <si>
    <t>MASTERS</t>
  </si>
  <si>
    <t>*Doug Irwin</t>
  </si>
  <si>
    <t>*Doug Irwin Guest</t>
  </si>
  <si>
    <t>T17</t>
  </si>
  <si>
    <t>TUPPER LAKE</t>
  </si>
  <si>
    <t>HERITAGE</t>
  </si>
  <si>
    <t>Don Bryson (NoS)</t>
  </si>
  <si>
    <t>027</t>
  </si>
  <si>
    <t>BURGER PICNIC</t>
  </si>
  <si>
    <t>Darrell Cook</t>
  </si>
  <si>
    <t>VALLEY FORD</t>
  </si>
  <si>
    <t>THE PLAYERS</t>
  </si>
  <si>
    <t>Craig MacDonald</t>
  </si>
  <si>
    <t>Tim Prescott</t>
  </si>
  <si>
    <t>Mike White Guest</t>
  </si>
  <si>
    <t>T13</t>
  </si>
  <si>
    <t>THE HERBIN</t>
  </si>
  <si>
    <t>*Norm Batherson</t>
  </si>
  <si>
    <t>*Lloyd Anderson</t>
  </si>
  <si>
    <t>*Jeff Redden</t>
  </si>
  <si>
    <t>HOLLY SONDERS</t>
  </si>
  <si>
    <t>(902) 681-0057</t>
  </si>
  <si>
    <t>542-3141</t>
  </si>
  <si>
    <t>*John Lawrence</t>
  </si>
  <si>
    <t>THE LEGENDS</t>
  </si>
  <si>
    <t>*Chris Rushton</t>
  </si>
  <si>
    <t>DQ</t>
  </si>
  <si>
    <t>CANADIAN</t>
  </si>
  <si>
    <t>KOTTER KLASSIC</t>
  </si>
  <si>
    <t>W/D</t>
  </si>
  <si>
    <t>TWIN TOWERS</t>
  </si>
  <si>
    <t>John Amirault W/D</t>
  </si>
  <si>
    <t>Format Changed</t>
  </si>
  <si>
    <t>to two (2) rounds of</t>
  </si>
  <si>
    <t>playoffs only.</t>
  </si>
  <si>
    <t>+2</t>
  </si>
  <si>
    <t>+4</t>
  </si>
  <si>
    <t>+8</t>
  </si>
  <si>
    <t>TOUR CHAMP.</t>
  </si>
  <si>
    <t>(902) 365-5007</t>
  </si>
  <si>
    <t>+1</t>
  </si>
  <si>
    <t>*Wayne Burke</t>
  </si>
  <si>
    <t>playoff.</t>
  </si>
  <si>
    <t>*Burke wins in sudden death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</si>
</sst>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2" x14ac:knownFonts="1">
    <font>
      <sz val="14"/>
      <color theme="1"/>
      <name val="Berlin Sans FB"/>
      <family val="2"/>
    </font>
    <font>
      <sz val="14"/>
      <color theme="1"/>
      <name val="Agency FB"/>
      <family val="2"/>
    </font>
    <font>
      <b/>
      <sz val="18"/>
      <color theme="1"/>
      <name val="Agency FB"/>
      <family val="2"/>
    </font>
    <font>
      <sz val="18"/>
      <color theme="1"/>
      <name val="Andalus"/>
      <family val="1"/>
    </font>
    <font>
      <b/>
      <sz val="18"/>
      <color theme="0"/>
      <name val="Agency FB"/>
      <family val="2"/>
    </font>
    <font>
      <b/>
      <sz val="18"/>
      <color rgb="FFFF0000"/>
      <name val="Agency FB"/>
      <family val="2"/>
    </font>
    <font>
      <b/>
      <sz val="16"/>
      <color theme="0"/>
      <name val="Agency FB"/>
      <family val="2"/>
    </font>
    <font>
      <b/>
      <sz val="20"/>
      <color theme="0"/>
      <name val="Agency FB"/>
      <family val="2"/>
    </font>
    <font>
      <b/>
      <sz val="18"/>
      <color rgb="FFFFFF00"/>
      <name val="Agency FB"/>
      <family val="2"/>
    </font>
    <font>
      <b/>
      <sz val="18"/>
      <color rgb="FFFFC000"/>
      <name val="Agency FB"/>
      <family val="2"/>
    </font>
    <font>
      <b/>
      <sz val="17"/>
      <color theme="0"/>
      <name val="Agency FB"/>
      <family val="2"/>
    </font>
    <font>
      <b/>
      <sz val="20"/>
      <color theme="1"/>
      <name val="Agency FB"/>
      <family val="2"/>
    </font>
    <font>
      <b/>
      <sz val="17"/>
      <color theme="1"/>
      <name val="Agency FB"/>
      <family val="2"/>
    </font>
    <font>
      <b/>
      <sz val="20"/>
      <color rgb="FF002060"/>
      <name val="Agency FB"/>
      <family val="2"/>
    </font>
    <font>
      <b/>
      <sz val="20"/>
      <color rgb="FFFF6600"/>
      <name val="Agency FB"/>
      <family val="2"/>
    </font>
    <font>
      <b/>
      <sz val="20"/>
      <color rgb="FF639729"/>
      <name val="Agency FB"/>
      <family val="2"/>
    </font>
    <font>
      <b/>
      <sz val="17"/>
      <color theme="0" tint="-4.9989318521683403E-2"/>
      <name val="Agency FB"/>
      <family val="2"/>
    </font>
    <font>
      <b/>
      <sz val="20"/>
      <color theme="0"/>
      <name val="Bernard MT Condensed"/>
      <family val="1"/>
    </font>
    <font>
      <sz val="14"/>
      <color theme="1"/>
      <name val="Bernard MT Condensed"/>
      <family val="1"/>
    </font>
    <font>
      <b/>
      <sz val="28"/>
      <color theme="0"/>
      <name val="Bernard MT Condensed"/>
      <family val="1"/>
    </font>
    <font>
      <b/>
      <sz val="20"/>
      <color rgb="FFFF0000"/>
      <name val="Bernard MT Condensed"/>
      <family val="1"/>
    </font>
    <font>
      <sz val="16"/>
      <color theme="1"/>
      <name val="Franklin Gothic Demi Cond"/>
      <family val="2"/>
    </font>
    <font>
      <sz val="18"/>
      <color theme="0"/>
      <name val="Andalus"/>
      <family val="1"/>
    </font>
    <font>
      <b/>
      <sz val="17"/>
      <color rgb="FF002060"/>
      <name val="Agency FB"/>
      <family val="2"/>
    </font>
    <font>
      <b/>
      <sz val="18"/>
      <color rgb="FF002060"/>
      <name val="Agency FB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2"/>
      <color theme="0"/>
      <name val="Franklin Gothic Medium Cond"/>
      <family val="2"/>
    </font>
    <font>
      <b/>
      <sz val="24"/>
      <color theme="0"/>
      <name val="Franklin Gothic Medium Cond"/>
      <family val="2"/>
    </font>
    <font>
      <b/>
      <sz val="14"/>
      <color rgb="FFFF0000"/>
      <name val="Calisto MT"/>
      <family val="1"/>
    </font>
    <font>
      <b/>
      <sz val="14"/>
      <name val="Calisto MT"/>
      <family val="1"/>
    </font>
    <font>
      <sz val="14"/>
      <name val="Calisto MT"/>
      <family val="1"/>
    </font>
    <font>
      <b/>
      <u/>
      <sz val="28"/>
      <name val="Calisto MT"/>
      <family val="1"/>
    </font>
    <font>
      <b/>
      <u/>
      <sz val="14"/>
      <color rgb="FFFF0000"/>
      <name val="Calisto MT"/>
      <family val="1"/>
    </font>
    <font>
      <b/>
      <u/>
      <sz val="14"/>
      <name val="Calisto MT"/>
      <family val="1"/>
    </font>
    <font>
      <u/>
      <sz val="14"/>
      <name val="Calisto MT"/>
      <family val="1"/>
    </font>
    <font>
      <b/>
      <sz val="14"/>
      <name val="Aharoni"/>
      <charset val="177"/>
    </font>
    <font>
      <b/>
      <sz val="13"/>
      <name val="Aharoni"/>
      <charset val="177"/>
    </font>
    <font>
      <b/>
      <sz val="16"/>
      <color theme="0" tint="-4.9989318521683403E-2"/>
      <name val="Agency FB"/>
      <family val="2"/>
    </font>
    <font>
      <b/>
      <sz val="14"/>
      <color theme="0"/>
      <name val="Franklin Gothic Medium Cond"/>
      <family val="2"/>
    </font>
    <font>
      <sz val="14"/>
      <color theme="1"/>
      <name val="Book Antiqua"/>
      <family val="1"/>
    </font>
    <font>
      <b/>
      <u/>
      <sz val="14"/>
      <color theme="1"/>
      <name val="Book Antiqua"/>
      <family val="1"/>
    </font>
    <font>
      <b/>
      <sz val="14"/>
      <color rgb="FFFF0000"/>
      <name val="Book Antiqua"/>
      <family val="1"/>
    </font>
    <font>
      <b/>
      <sz val="14"/>
      <color rgb="FF00B0F0"/>
      <name val="Book Antiqua"/>
      <family val="1"/>
    </font>
    <font>
      <b/>
      <u/>
      <sz val="20"/>
      <color theme="1"/>
      <name val="Book Antiqua"/>
      <family val="1"/>
    </font>
    <font>
      <b/>
      <sz val="20"/>
      <color theme="0" tint="-4.9989318521683403E-2"/>
      <name val="Agency FB"/>
      <family val="2"/>
    </font>
    <font>
      <sz val="13"/>
      <color theme="1"/>
      <name val="Rockwell"/>
      <family val="1"/>
    </font>
    <font>
      <u/>
      <sz val="13"/>
      <color theme="1"/>
      <name val="Rockwell"/>
      <family val="1"/>
    </font>
    <font>
      <u/>
      <sz val="11"/>
      <color theme="1"/>
      <name val="Rockwell"/>
      <family val="1"/>
    </font>
    <font>
      <b/>
      <sz val="18"/>
      <name val="Agency FB"/>
      <family val="2"/>
    </font>
    <font>
      <b/>
      <sz val="20"/>
      <name val="Agency FB"/>
      <family val="2"/>
    </font>
    <font>
      <b/>
      <sz val="13"/>
      <color theme="1"/>
      <name val="Rockwell"/>
      <family val="1"/>
    </font>
    <font>
      <sz val="16"/>
      <color theme="1"/>
      <name val="Rockwell"/>
      <family val="1"/>
    </font>
    <font>
      <sz val="14"/>
      <color theme="1"/>
      <name val="Rockwell"/>
      <family val="1"/>
    </font>
    <font>
      <u/>
      <sz val="14"/>
      <color theme="0"/>
      <name val="Rockwell"/>
      <family val="1"/>
    </font>
    <font>
      <sz val="10"/>
      <color theme="1"/>
      <name val="Rockwell"/>
      <family val="1"/>
    </font>
    <font>
      <sz val="10"/>
      <color theme="0"/>
      <name val="Rockwell"/>
      <family val="1"/>
    </font>
    <font>
      <b/>
      <sz val="14"/>
      <color rgb="FFFF0000"/>
      <name val="Arial Narrow"/>
      <family val="2"/>
    </font>
    <font>
      <b/>
      <sz val="14"/>
      <color rgb="FFFF0000"/>
      <name val="Century Gothic"/>
      <family val="2"/>
    </font>
    <font>
      <b/>
      <sz val="14"/>
      <color theme="1"/>
      <name val="Cambria"/>
      <family val="1"/>
    </font>
    <font>
      <b/>
      <sz val="14"/>
      <color rgb="FFFF0000"/>
      <name val="Cambria"/>
      <family val="1"/>
    </font>
    <font>
      <b/>
      <sz val="14"/>
      <color theme="0"/>
      <name val="Cambria"/>
      <family val="1"/>
    </font>
    <font>
      <b/>
      <sz val="14"/>
      <name val="Cambria"/>
      <family val="1"/>
    </font>
    <font>
      <b/>
      <sz val="11"/>
      <color theme="0"/>
      <name val="Cambria"/>
      <family val="1"/>
    </font>
    <font>
      <b/>
      <sz val="14"/>
      <color rgb="FFFFFF00"/>
      <name val="Cambria"/>
      <family val="1"/>
    </font>
    <font>
      <sz val="16"/>
      <color theme="1"/>
      <name val="Eras Demi ITC"/>
      <family val="2"/>
    </font>
    <font>
      <sz val="16"/>
      <color theme="1"/>
      <name val="Gill Sans Ultra Bold Condensed"/>
      <family val="2"/>
    </font>
    <font>
      <u/>
      <sz val="14"/>
      <color theme="1"/>
      <name val="Rockwell"/>
      <family val="1"/>
    </font>
    <font>
      <b/>
      <sz val="20"/>
      <color rgb="FFFFC000"/>
      <name val="Agency FB"/>
      <family val="2"/>
    </font>
    <font>
      <b/>
      <sz val="16"/>
      <color rgb="FFFFC000"/>
      <name val="Agency FB"/>
      <family val="2"/>
    </font>
    <font>
      <b/>
      <sz val="17"/>
      <color rgb="FFFFC000"/>
      <name val="Agency FB"/>
      <family val="2"/>
    </font>
    <font>
      <sz val="16"/>
      <color theme="1"/>
      <name val="Georgia"/>
      <family val="1"/>
    </font>
  </fonts>
  <fills count="2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5C4E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1" fillId="0" borderId="0" xfId="1"/>
    <xf numFmtId="17" fontId="4" fillId="2" borderId="0" xfId="1" applyNumberFormat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17" fontId="4" fillId="5" borderId="0" xfId="1" applyNumberFormat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8" fillId="8" borderId="0" xfId="1" applyFont="1" applyFill="1" applyAlignment="1">
      <alignment horizontal="center" vertical="center"/>
    </xf>
    <xf numFmtId="49" fontId="8" fillId="8" borderId="0" xfId="1" applyNumberFormat="1" applyFont="1" applyFill="1" applyAlignment="1">
      <alignment horizontal="center" vertical="center"/>
    </xf>
    <xf numFmtId="0" fontId="4" fillId="9" borderId="0" xfId="1" applyFont="1" applyFill="1" applyAlignment="1">
      <alignment horizontal="center" vertical="center"/>
    </xf>
    <xf numFmtId="49" fontId="4" fillId="9" borderId="0" xfId="1" applyNumberFormat="1" applyFont="1" applyFill="1" applyAlignment="1">
      <alignment horizontal="center" vertical="center"/>
    </xf>
    <xf numFmtId="17" fontId="9" fillId="3" borderId="0" xfId="1" applyNumberFormat="1" applyFont="1" applyFill="1" applyAlignment="1">
      <alignment horizontal="center" vertical="center"/>
    </xf>
    <xf numFmtId="17" fontId="10" fillId="12" borderId="0" xfId="1" applyNumberFormat="1" applyFont="1" applyFill="1" applyAlignment="1">
      <alignment horizontal="center" vertical="center"/>
    </xf>
    <xf numFmtId="0" fontId="10" fillId="12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" fillId="0" borderId="0" xfId="1" applyAlignment="1">
      <alignment horizontal="center"/>
    </xf>
    <xf numFmtId="17" fontId="10" fillId="2" borderId="0" xfId="1" applyNumberFormat="1" applyFont="1" applyFill="1" applyAlignment="1">
      <alignment horizontal="center" vertical="center"/>
    </xf>
    <xf numFmtId="17" fontId="12" fillId="15" borderId="0" xfId="1" applyNumberFormat="1" applyFont="1" applyFill="1" applyAlignment="1">
      <alignment horizontal="center" vertical="center"/>
    </xf>
    <xf numFmtId="0" fontId="7" fillId="13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1" fillId="14" borderId="0" xfId="1" applyFont="1" applyFill="1" applyAlignment="1">
      <alignment horizontal="center" vertical="center"/>
    </xf>
    <xf numFmtId="0" fontId="15" fillId="14" borderId="0" xfId="1" applyFont="1" applyFill="1" applyAlignment="1">
      <alignment horizontal="center" vertical="center"/>
    </xf>
    <xf numFmtId="0" fontId="13" fillId="10" borderId="0" xfId="1" applyFont="1" applyFill="1" applyAlignment="1">
      <alignment horizontal="center" vertical="center"/>
    </xf>
    <xf numFmtId="0" fontId="2" fillId="10" borderId="0" xfId="1" applyFont="1" applyFill="1" applyAlignment="1">
      <alignment horizontal="center" vertical="center"/>
    </xf>
    <xf numFmtId="17" fontId="12" fillId="10" borderId="0" xfId="1" applyNumberFormat="1" applyFont="1" applyFill="1" applyAlignment="1">
      <alignment horizontal="center" vertical="center"/>
    </xf>
    <xf numFmtId="0" fontId="3" fillId="6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0" fontId="18" fillId="0" borderId="0" xfId="1" applyFont="1"/>
    <xf numFmtId="0" fontId="18" fillId="0" borderId="0" xfId="0" applyFont="1"/>
    <xf numFmtId="0" fontId="19" fillId="2" borderId="0" xfId="1" applyFont="1" applyFill="1" applyAlignment="1">
      <alignment horizontal="left"/>
    </xf>
    <xf numFmtId="0" fontId="18" fillId="2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0" fillId="2" borderId="0" xfId="1" applyFont="1" applyFill="1" applyAlignment="1">
      <alignment horizontal="right"/>
    </xf>
    <xf numFmtId="0" fontId="5" fillId="6" borderId="0" xfId="1" applyFont="1" applyFill="1" applyAlignment="1">
      <alignment horizontal="right" vertical="center"/>
    </xf>
    <xf numFmtId="0" fontId="22" fillId="6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17" fontId="23" fillId="11" borderId="0" xfId="1" applyNumberFormat="1" applyFont="1" applyFill="1" applyAlignment="1">
      <alignment horizontal="center" vertical="center"/>
    </xf>
    <xf numFmtId="17" fontId="24" fillId="11" borderId="0" xfId="1" applyNumberFormat="1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7" borderId="0" xfId="1" applyFont="1" applyFill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0" fontId="33" fillId="0" borderId="0" xfId="0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/>
    <xf numFmtId="49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right"/>
    </xf>
    <xf numFmtId="49" fontId="30" fillId="0" borderId="0" xfId="0" applyNumberFormat="1" applyFont="1" applyFill="1" applyAlignment="1">
      <alignment horizontal="center"/>
    </xf>
    <xf numFmtId="49" fontId="30" fillId="0" borderId="0" xfId="0" applyNumberFormat="1" applyFont="1" applyFill="1" applyAlignment="1">
      <alignment horizontal="right"/>
    </xf>
    <xf numFmtId="0" fontId="31" fillId="0" borderId="0" xfId="0" applyFont="1" applyFill="1"/>
    <xf numFmtId="0" fontId="29" fillId="0" borderId="0" xfId="0" applyFont="1" applyFill="1" applyAlignment="1">
      <alignment horizontal="right"/>
    </xf>
    <xf numFmtId="0" fontId="30" fillId="4" borderId="0" xfId="0" applyFont="1" applyFill="1" applyAlignment="1">
      <alignment horizontal="center"/>
    </xf>
    <xf numFmtId="0" fontId="36" fillId="4" borderId="0" xfId="1" applyFont="1" applyFill="1" applyAlignment="1">
      <alignment horizontal="center" vertical="center"/>
    </xf>
    <xf numFmtId="0" fontId="37" fillId="4" borderId="0" xfId="1" applyFont="1" applyFill="1" applyAlignment="1">
      <alignment horizontal="center" vertical="center"/>
    </xf>
    <xf numFmtId="0" fontId="38" fillId="7" borderId="0" xfId="1" applyFont="1" applyFill="1" applyAlignment="1">
      <alignment horizontal="center" vertical="center"/>
    </xf>
    <xf numFmtId="17" fontId="16" fillId="7" borderId="0" xfId="1" applyNumberFormat="1" applyFont="1" applyFill="1" applyAlignment="1">
      <alignment horizontal="center" vertical="center"/>
    </xf>
    <xf numFmtId="0" fontId="39" fillId="2" borderId="0" xfId="1" applyFont="1" applyFill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4" fillId="0" borderId="0" xfId="0" applyFont="1" applyAlignment="1">
      <alignment horizontal="center"/>
    </xf>
    <xf numFmtId="0" fontId="41" fillId="0" borderId="0" xfId="0" applyFont="1"/>
    <xf numFmtId="0" fontId="45" fillId="7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16" borderId="0" xfId="1" applyFont="1" applyFill="1" applyAlignment="1">
      <alignment horizontal="center" vertical="center"/>
    </xf>
    <xf numFmtId="17" fontId="4" fillId="16" borderId="0" xfId="1" applyNumberFormat="1" applyFont="1" applyFill="1" applyAlignment="1">
      <alignment horizontal="center" vertical="center"/>
    </xf>
    <xf numFmtId="0" fontId="21" fillId="0" borderId="0" xfId="0" applyFont="1" applyFill="1"/>
    <xf numFmtId="0" fontId="46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4" borderId="0" xfId="1" applyFont="1" applyFill="1" applyAlignment="1">
      <alignment horizontal="center" vertical="center"/>
    </xf>
    <xf numFmtId="17" fontId="4" fillId="6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17" borderId="0" xfId="1" applyFont="1" applyFill="1" applyAlignment="1">
      <alignment horizontal="center" vertical="center"/>
    </xf>
    <xf numFmtId="17" fontId="10" fillId="17" borderId="0" xfId="1" applyNumberFormat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horizontal="right"/>
    </xf>
    <xf numFmtId="49" fontId="51" fillId="0" borderId="0" xfId="0" applyNumberFormat="1" applyFont="1" applyAlignment="1">
      <alignment horizontal="right"/>
    </xf>
    <xf numFmtId="0" fontId="51" fillId="0" borderId="0" xfId="0" applyFont="1" applyAlignment="1">
      <alignment horizontal="center"/>
    </xf>
    <xf numFmtId="0" fontId="51" fillId="0" borderId="0" xfId="0" applyFont="1" applyFill="1"/>
    <xf numFmtId="0" fontId="52" fillId="0" borderId="0" xfId="0" applyFont="1"/>
    <xf numFmtId="0" fontId="7" fillId="3" borderId="0" xfId="1" applyFont="1" applyFill="1" applyAlignment="1">
      <alignment horizontal="center" vertical="center"/>
    </xf>
    <xf numFmtId="17" fontId="4" fillId="3" borderId="0" xfId="1" applyNumberFormat="1" applyFont="1" applyFill="1" applyAlignment="1">
      <alignment horizontal="center" vertical="center"/>
    </xf>
    <xf numFmtId="0" fontId="6" fillId="17" borderId="0" xfId="1" applyFont="1" applyFill="1" applyAlignment="1">
      <alignment horizontal="center" vertical="center"/>
    </xf>
    <xf numFmtId="0" fontId="7" fillId="17" borderId="0" xfId="1" applyFont="1" applyFill="1" applyAlignment="1">
      <alignment horizontal="center" vertical="center"/>
    </xf>
    <xf numFmtId="0" fontId="50" fillId="10" borderId="0" xfId="1" applyFont="1" applyFill="1" applyAlignment="1">
      <alignment horizontal="center" vertical="center"/>
    </xf>
    <xf numFmtId="17" fontId="49" fillId="4" borderId="0" xfId="1" applyNumberFormat="1" applyFont="1" applyFill="1" applyAlignment="1">
      <alignment horizontal="center" vertical="center"/>
    </xf>
    <xf numFmtId="17" fontId="4" fillId="17" borderId="0" xfId="1" applyNumberFormat="1" applyFont="1" applyFill="1" applyAlignment="1">
      <alignment horizontal="center" vertical="center"/>
    </xf>
    <xf numFmtId="17" fontId="49" fillId="10" borderId="0" xfId="1" applyNumberFormat="1" applyFont="1" applyFill="1" applyAlignment="1">
      <alignment horizontal="center" vertical="center"/>
    </xf>
    <xf numFmtId="17" fontId="5" fillId="6" borderId="0" xfId="1" applyNumberFormat="1" applyFont="1" applyFill="1" applyAlignment="1">
      <alignment horizontal="center" vertical="center"/>
    </xf>
    <xf numFmtId="0" fontId="53" fillId="0" borderId="0" xfId="0" applyFont="1"/>
    <xf numFmtId="0" fontId="53" fillId="7" borderId="0" xfId="0" applyFont="1" applyFill="1"/>
    <xf numFmtId="0" fontId="53" fillId="10" borderId="0" xfId="0" applyFont="1" applyFill="1"/>
    <xf numFmtId="0" fontId="53" fillId="11" borderId="0" xfId="0" applyFont="1" applyFill="1"/>
    <xf numFmtId="0" fontId="53" fillId="18" borderId="0" xfId="0" applyFont="1" applyFill="1"/>
    <xf numFmtId="0" fontId="53" fillId="17" borderId="0" xfId="0" applyFont="1" applyFill="1"/>
    <xf numFmtId="0" fontId="54" fillId="6" borderId="0" xfId="0" applyFont="1" applyFill="1" applyAlignment="1">
      <alignment horizontal="center"/>
    </xf>
    <xf numFmtId="0" fontId="55" fillId="0" borderId="0" xfId="0" applyFont="1" applyFill="1"/>
    <xf numFmtId="0" fontId="56" fillId="6" borderId="0" xfId="0" applyFont="1" applyFill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53" fillId="0" borderId="0" xfId="0" applyFont="1" applyFill="1"/>
    <xf numFmtId="0" fontId="46" fillId="19" borderId="0" xfId="0" applyFont="1" applyFill="1"/>
    <xf numFmtId="0" fontId="46" fillId="19" borderId="0" xfId="0" applyFont="1" applyFill="1" applyAlignment="1">
      <alignment horizontal="center"/>
    </xf>
    <xf numFmtId="0" fontId="48" fillId="19" borderId="0" xfId="0" applyFont="1" applyFill="1" applyAlignment="1">
      <alignment horizontal="center"/>
    </xf>
    <xf numFmtId="0" fontId="55" fillId="19" borderId="0" xfId="0" applyFont="1" applyFill="1" applyAlignment="1">
      <alignment horizontal="center"/>
    </xf>
    <xf numFmtId="0" fontId="53" fillId="20" borderId="0" xfId="0" applyFont="1" applyFill="1"/>
    <xf numFmtId="0" fontId="53" fillId="4" borderId="0" xfId="0" applyFont="1" applyFill="1"/>
    <xf numFmtId="164" fontId="25" fillId="7" borderId="0" xfId="0" applyNumberFormat="1" applyFont="1" applyFill="1" applyAlignment="1">
      <alignment horizontal="center"/>
    </xf>
    <xf numFmtId="0" fontId="57" fillId="0" borderId="0" xfId="0" applyFont="1" applyAlignment="1">
      <alignment horizontal="right"/>
    </xf>
    <xf numFmtId="0" fontId="39" fillId="3" borderId="0" xfId="1" applyFont="1" applyFill="1" applyAlignment="1">
      <alignment horizontal="center" vertical="center"/>
    </xf>
    <xf numFmtId="0" fontId="57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/>
    </xf>
    <xf numFmtId="17" fontId="4" fillId="7" borderId="0" xfId="1" applyNumberFormat="1" applyFont="1" applyFill="1" applyAlignment="1">
      <alignment horizontal="center" vertical="center"/>
    </xf>
    <xf numFmtId="0" fontId="27" fillId="9" borderId="0" xfId="1" applyFont="1" applyFill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5" fillId="7" borderId="0" xfId="0" applyNumberFormat="1" applyFont="1" applyFill="1" applyBorder="1" applyAlignment="1">
      <alignment horizontal="center"/>
    </xf>
    <xf numFmtId="0" fontId="57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3" fillId="21" borderId="0" xfId="0" applyFont="1" applyFill="1"/>
    <xf numFmtId="0" fontId="7" fillId="6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53" fillId="22" borderId="0" xfId="0" applyFont="1" applyFill="1" applyAlignment="1">
      <alignment horizontal="center"/>
    </xf>
    <xf numFmtId="0" fontId="52" fillId="0" borderId="0" xfId="0" applyFont="1" applyAlignment="1">
      <alignment horizontal="left"/>
    </xf>
    <xf numFmtId="0" fontId="59" fillId="0" borderId="2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1" fillId="7" borderId="0" xfId="0" applyFont="1" applyFill="1" applyAlignment="1">
      <alignment horizontal="center"/>
    </xf>
    <xf numFmtId="0" fontId="61" fillId="2" borderId="0" xfId="0" applyFont="1" applyFill="1" applyAlignment="1">
      <alignment horizontal="center"/>
    </xf>
    <xf numFmtId="0" fontId="61" fillId="6" borderId="0" xfId="0" applyFont="1" applyFill="1" applyAlignment="1">
      <alignment horizontal="center"/>
    </xf>
    <xf numFmtId="0" fontId="59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1" fillId="6" borderId="0" xfId="0" applyFont="1" applyFill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61" fillId="7" borderId="1" xfId="0" applyFont="1" applyFill="1" applyBorder="1" applyAlignment="1">
      <alignment horizontal="center"/>
    </xf>
    <xf numFmtId="0" fontId="61" fillId="2" borderId="2" xfId="0" applyFont="1" applyFill="1" applyBorder="1" applyAlignment="1">
      <alignment horizontal="center"/>
    </xf>
    <xf numFmtId="0" fontId="61" fillId="6" borderId="2" xfId="0" applyFont="1" applyFill="1" applyBorder="1" applyAlignment="1">
      <alignment horizontal="center"/>
    </xf>
    <xf numFmtId="0" fontId="63" fillId="6" borderId="0" xfId="0" applyFont="1" applyFill="1" applyAlignment="1">
      <alignment horizontal="center"/>
    </xf>
    <xf numFmtId="0" fontId="61" fillId="7" borderId="0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25" fillId="7" borderId="0" xfId="0" applyFont="1" applyFill="1" applyBorder="1" applyAlignment="1">
      <alignment horizontal="center"/>
    </xf>
    <xf numFmtId="164" fontId="25" fillId="7" borderId="1" xfId="0" applyNumberFormat="1" applyFont="1" applyFill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64" fillId="8" borderId="0" xfId="0" applyFont="1" applyFill="1" applyAlignment="1">
      <alignment horizontal="center"/>
    </xf>
    <xf numFmtId="0" fontId="64" fillId="8" borderId="0" xfId="0" applyFont="1" applyFill="1" applyBorder="1" applyAlignment="1">
      <alignment horizontal="center"/>
    </xf>
    <xf numFmtId="0" fontId="53" fillId="22" borderId="0" xfId="0" applyFont="1" applyFill="1"/>
    <xf numFmtId="0" fontId="61" fillId="6" borderId="1" xfId="0" applyFont="1" applyFill="1" applyBorder="1" applyAlignment="1">
      <alignment horizontal="center"/>
    </xf>
    <xf numFmtId="0" fontId="61" fillId="2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53" fillId="0" borderId="0" xfId="0" applyFont="1" applyFill="1" applyAlignment="1">
      <alignment horizontal="left"/>
    </xf>
    <xf numFmtId="0" fontId="53" fillId="0" borderId="0" xfId="0" applyFont="1" applyAlignment="1">
      <alignment horizontal="left"/>
    </xf>
    <xf numFmtId="0" fontId="60" fillId="0" borderId="0" xfId="0" applyFont="1" applyAlignment="1">
      <alignment horizontal="center"/>
    </xf>
    <xf numFmtId="0" fontId="0" fillId="0" borderId="0" xfId="0" applyFill="1"/>
    <xf numFmtId="20" fontId="53" fillId="10" borderId="0" xfId="0" applyNumberFormat="1" applyFont="1" applyFill="1" applyAlignment="1">
      <alignment horizontal="left"/>
    </xf>
    <xf numFmtId="0" fontId="53" fillId="10" borderId="0" xfId="0" applyFont="1" applyFill="1" applyAlignment="1">
      <alignment horizontal="left"/>
    </xf>
    <xf numFmtId="20" fontId="53" fillId="22" borderId="0" xfId="0" applyNumberFormat="1" applyFont="1" applyFill="1" applyAlignment="1">
      <alignment horizontal="left"/>
    </xf>
    <xf numFmtId="0" fontId="53" fillId="22" borderId="0" xfId="0" applyFont="1" applyFill="1" applyAlignment="1">
      <alignment horizontal="left"/>
    </xf>
    <xf numFmtId="20" fontId="53" fillId="4" borderId="0" xfId="0" applyNumberFormat="1" applyFont="1" applyFill="1" applyAlignment="1">
      <alignment horizontal="left"/>
    </xf>
    <xf numFmtId="0" fontId="53" fillId="4" borderId="0" xfId="0" applyFont="1" applyFill="1" applyAlignment="1">
      <alignment horizontal="left"/>
    </xf>
    <xf numFmtId="20" fontId="53" fillId="11" borderId="0" xfId="0" applyNumberFormat="1" applyFont="1" applyFill="1" applyAlignment="1">
      <alignment horizontal="left"/>
    </xf>
    <xf numFmtId="0" fontId="53" fillId="11" borderId="0" xfId="0" applyFont="1" applyFill="1" applyAlignment="1">
      <alignment horizontal="left"/>
    </xf>
    <xf numFmtId="20" fontId="53" fillId="17" borderId="0" xfId="0" applyNumberFormat="1" applyFont="1" applyFill="1" applyAlignment="1">
      <alignment horizontal="left"/>
    </xf>
    <xf numFmtId="0" fontId="53" fillId="17" borderId="0" xfId="0" applyFont="1" applyFill="1" applyAlignment="1">
      <alignment horizontal="left"/>
    </xf>
    <xf numFmtId="0" fontId="21" fillId="0" borderId="0" xfId="0" applyFont="1" applyFill="1" applyBorder="1"/>
    <xf numFmtId="0" fontId="61" fillId="5" borderId="0" xfId="0" applyFont="1" applyFill="1" applyAlignment="1">
      <alignment horizontal="center"/>
    </xf>
    <xf numFmtId="0" fontId="60" fillId="0" borderId="1" xfId="0" applyFont="1" applyFill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21" fillId="2" borderId="0" xfId="0" applyFont="1" applyFill="1"/>
    <xf numFmtId="0" fontId="67" fillId="0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62" fillId="0" borderId="1" xfId="0" applyFont="1" applyBorder="1" applyAlignment="1">
      <alignment horizontal="center"/>
    </xf>
    <xf numFmtId="0" fontId="11" fillId="6" borderId="0" xfId="1" applyFont="1" applyFill="1" applyAlignment="1">
      <alignment horizontal="center" vertical="center"/>
    </xf>
    <xf numFmtId="0" fontId="68" fillId="6" borderId="0" xfId="1" applyFont="1" applyFill="1" applyAlignment="1">
      <alignment horizontal="center" vertical="center"/>
    </xf>
    <xf numFmtId="17" fontId="69" fillId="6" borderId="0" xfId="1" applyNumberFormat="1" applyFont="1" applyFill="1" applyAlignment="1">
      <alignment horizontal="center" vertical="center"/>
    </xf>
    <xf numFmtId="17" fontId="70" fillId="6" borderId="0" xfId="1" applyNumberFormat="1" applyFont="1" applyFill="1" applyAlignment="1">
      <alignment horizontal="center" vertical="center"/>
    </xf>
    <xf numFmtId="0" fontId="71" fillId="0" borderId="0" xfId="0" applyFont="1"/>
    <xf numFmtId="0" fontId="71" fillId="0" borderId="0" xfId="0" applyFont="1" applyFill="1"/>
    <xf numFmtId="0" fontId="21" fillId="0" borderId="1" xfId="0" applyFont="1" applyFill="1" applyBorder="1"/>
    <xf numFmtId="0" fontId="18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FF"/>
      <color rgb="FFCC9900"/>
      <color rgb="FF85C4EF"/>
      <color rgb="FF00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26"/>
  <sheetViews>
    <sheetView workbookViewId="0">
      <selection activeCell="A36" sqref="A36"/>
    </sheetView>
  </sheetViews>
  <sheetFormatPr defaultRowHeight="18.75" x14ac:dyDescent="0.3"/>
  <cols>
    <col min="1" max="1" width="117.81640625" style="69" customWidth="1"/>
    <col min="2" max="16384" width="8.7265625" style="69"/>
  </cols>
  <sheetData>
    <row r="1" spans="1:1" ht="26.25" x14ac:dyDescent="0.4">
      <c r="A1" s="72" t="s">
        <v>69</v>
      </c>
    </row>
    <row r="2" spans="1:1" x14ac:dyDescent="0.3">
      <c r="A2" s="69" t="s">
        <v>67</v>
      </c>
    </row>
    <row r="3" spans="1:1" x14ac:dyDescent="0.3">
      <c r="A3" s="69" t="s">
        <v>71</v>
      </c>
    </row>
    <row r="4" spans="1:1" x14ac:dyDescent="0.3">
      <c r="A4" s="69" t="s">
        <v>72</v>
      </c>
    </row>
    <row r="6" spans="1:1" x14ac:dyDescent="0.3">
      <c r="A6" s="70" t="s">
        <v>70</v>
      </c>
    </row>
    <row r="7" spans="1:1" x14ac:dyDescent="0.3">
      <c r="A7" s="69" t="s">
        <v>88</v>
      </c>
    </row>
    <row r="8" spans="1:1" x14ac:dyDescent="0.3">
      <c r="A8" s="69" t="s">
        <v>89</v>
      </c>
    </row>
    <row r="10" spans="1:1" x14ac:dyDescent="0.3">
      <c r="A10" s="73" t="s">
        <v>90</v>
      </c>
    </row>
    <row r="11" spans="1:1" x14ac:dyDescent="0.3">
      <c r="A11" s="71" t="s">
        <v>68</v>
      </c>
    </row>
    <row r="12" spans="1:1" x14ac:dyDescent="0.3">
      <c r="A12" s="69" t="s">
        <v>73</v>
      </c>
    </row>
    <row r="13" spans="1:1" x14ac:dyDescent="0.3">
      <c r="A13" s="69" t="s">
        <v>74</v>
      </c>
    </row>
    <row r="14" spans="1:1" x14ac:dyDescent="0.3">
      <c r="A14" s="69" t="s">
        <v>75</v>
      </c>
    </row>
    <row r="15" spans="1:1" x14ac:dyDescent="0.3">
      <c r="A15" s="69" t="s">
        <v>76</v>
      </c>
    </row>
    <row r="16" spans="1:1" x14ac:dyDescent="0.3">
      <c r="A16" s="69" t="s">
        <v>77</v>
      </c>
    </row>
    <row r="17" spans="1:1" x14ac:dyDescent="0.3">
      <c r="A17" s="69" t="s">
        <v>78</v>
      </c>
    </row>
    <row r="18" spans="1:1" x14ac:dyDescent="0.3">
      <c r="A18" s="69" t="s">
        <v>79</v>
      </c>
    </row>
    <row r="19" spans="1:1" x14ac:dyDescent="0.3">
      <c r="A19" s="69" t="s">
        <v>80</v>
      </c>
    </row>
    <row r="20" spans="1:1" x14ac:dyDescent="0.3">
      <c r="A20" s="69" t="s">
        <v>81</v>
      </c>
    </row>
    <row r="21" spans="1:1" x14ac:dyDescent="0.3">
      <c r="A21" s="69" t="s">
        <v>82</v>
      </c>
    </row>
    <row r="22" spans="1:1" x14ac:dyDescent="0.3">
      <c r="A22" s="69" t="s">
        <v>83</v>
      </c>
    </row>
    <row r="23" spans="1:1" x14ac:dyDescent="0.3">
      <c r="A23" s="69" t="s">
        <v>84</v>
      </c>
    </row>
    <row r="24" spans="1:1" x14ac:dyDescent="0.3">
      <c r="A24" s="69" t="s">
        <v>85</v>
      </c>
    </row>
    <row r="25" spans="1:1" x14ac:dyDescent="0.3">
      <c r="A25" s="69" t="s">
        <v>86</v>
      </c>
    </row>
    <row r="26" spans="1:1" x14ac:dyDescent="0.3">
      <c r="A26" s="69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T34"/>
  <sheetViews>
    <sheetView tabSelected="1" topLeftCell="A4" workbookViewId="0">
      <selection activeCell="G9" sqref="G9"/>
    </sheetView>
  </sheetViews>
  <sheetFormatPr defaultRowHeight="18" x14ac:dyDescent="0.25"/>
  <cols>
    <col min="1" max="1" width="5.1796875" style="32" customWidth="1"/>
    <col min="2" max="2" width="3.08984375" customWidth="1"/>
    <col min="3" max="3" width="13.81640625" customWidth="1"/>
    <col min="4" max="4" width="5.6328125" customWidth="1"/>
    <col min="5" max="5" width="5.1796875" customWidth="1"/>
    <col min="6" max="6" width="5.453125" customWidth="1"/>
    <col min="7" max="7" width="5.1796875" customWidth="1"/>
    <col min="8" max="8" width="5.26953125" customWidth="1"/>
    <col min="9" max="9" width="4.7265625" customWidth="1"/>
    <col min="10" max="10" width="5.08984375" customWidth="1"/>
    <col min="11" max="13" width="6.1796875" customWidth="1"/>
    <col min="14" max="14" width="6.08984375" customWidth="1"/>
    <col min="15" max="15" width="6.1796875" customWidth="1"/>
    <col min="16" max="16" width="5.7265625" customWidth="1"/>
    <col min="17" max="34" width="6.1796875" customWidth="1"/>
    <col min="35" max="35" width="17.36328125" style="177" customWidth="1"/>
    <col min="36" max="37" width="6.1796875" customWidth="1"/>
  </cols>
  <sheetData>
    <row r="1" spans="1:46" s="28" customFormat="1" ht="33.75" x14ac:dyDescent="0.4">
      <c r="A1" s="36" t="s">
        <v>0</v>
      </c>
      <c r="B1" s="33"/>
      <c r="C1" s="26"/>
      <c r="D1" s="30"/>
      <c r="E1" s="30"/>
      <c r="F1" s="30"/>
      <c r="G1" s="30"/>
      <c r="H1" s="30"/>
      <c r="I1" s="29" t="s">
        <v>36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29"/>
      <c r="U1" s="29"/>
      <c r="V1" s="29"/>
      <c r="W1" s="29" t="s">
        <v>36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1"/>
      <c r="AI1" s="204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32.25" x14ac:dyDescent="0.3">
      <c r="A2" s="5"/>
      <c r="B2" s="34"/>
      <c r="C2" s="2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197"/>
      <c r="AE2" s="20" t="s">
        <v>95</v>
      </c>
      <c r="AF2" s="20" t="s">
        <v>95</v>
      </c>
      <c r="AG2" s="22" t="s">
        <v>1</v>
      </c>
      <c r="AH2" s="15"/>
      <c r="AI2" s="20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32.25" x14ac:dyDescent="0.3">
      <c r="A3" s="5">
        <v>2015</v>
      </c>
      <c r="B3" s="34"/>
      <c r="C3" s="35"/>
      <c r="D3" s="64" t="s">
        <v>65</v>
      </c>
      <c r="E3" s="5"/>
      <c r="F3" s="5"/>
      <c r="G3" s="5"/>
      <c r="H3" s="5"/>
      <c r="I3" s="5"/>
      <c r="J3" s="5"/>
      <c r="K3" s="84" t="s">
        <v>93</v>
      </c>
      <c r="L3" s="146" t="s">
        <v>121</v>
      </c>
      <c r="M3" s="145" t="s">
        <v>123</v>
      </c>
      <c r="N3" s="6" t="s">
        <v>238</v>
      </c>
      <c r="O3" s="86" t="s">
        <v>125</v>
      </c>
      <c r="P3" s="76" t="s">
        <v>61</v>
      </c>
      <c r="Q3" s="98" t="s">
        <v>177</v>
      </c>
      <c r="R3" s="7" t="s">
        <v>2</v>
      </c>
      <c r="S3" s="87" t="s">
        <v>127</v>
      </c>
      <c r="T3" s="9" t="s">
        <v>40</v>
      </c>
      <c r="U3" s="100" t="s">
        <v>179</v>
      </c>
      <c r="V3" s="102" t="s">
        <v>181</v>
      </c>
      <c r="W3" s="14" t="s">
        <v>58</v>
      </c>
      <c r="X3" s="74" t="s">
        <v>60</v>
      </c>
      <c r="Y3" s="13" t="s">
        <v>129</v>
      </c>
      <c r="Z3" s="89" t="s">
        <v>92</v>
      </c>
      <c r="AA3" s="75" t="s">
        <v>45</v>
      </c>
      <c r="AB3" s="23" t="s">
        <v>131</v>
      </c>
      <c r="AC3" s="91" t="s">
        <v>133</v>
      </c>
      <c r="AD3" s="198" t="s">
        <v>40</v>
      </c>
      <c r="AE3" s="21" t="s">
        <v>3</v>
      </c>
      <c r="AF3" s="21" t="s">
        <v>4</v>
      </c>
      <c r="AG3" s="19" t="s">
        <v>5</v>
      </c>
      <c r="AH3" s="15"/>
      <c r="AI3" s="205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30" x14ac:dyDescent="0.3">
      <c r="A4" s="5" t="s">
        <v>6</v>
      </c>
      <c r="B4" s="34"/>
      <c r="C4" s="41" t="s">
        <v>1</v>
      </c>
      <c r="D4" s="64" t="s">
        <v>7</v>
      </c>
      <c r="E4" s="68" t="s">
        <v>63</v>
      </c>
      <c r="F4" s="127" t="s">
        <v>63</v>
      </c>
      <c r="G4" s="40" t="s">
        <v>8</v>
      </c>
      <c r="H4" s="131">
        <v>2015</v>
      </c>
      <c r="I4" s="131">
        <v>2015</v>
      </c>
      <c r="J4" s="131">
        <v>2015</v>
      </c>
      <c r="K4" s="84" t="s">
        <v>94</v>
      </c>
      <c r="L4" s="3" t="s">
        <v>122</v>
      </c>
      <c r="M4" s="5" t="s">
        <v>124</v>
      </c>
      <c r="N4" s="6" t="s">
        <v>239</v>
      </c>
      <c r="O4" s="75" t="s">
        <v>126</v>
      </c>
      <c r="P4" s="76" t="s">
        <v>42</v>
      </c>
      <c r="Q4" s="98" t="s">
        <v>178</v>
      </c>
      <c r="R4" s="7" t="s">
        <v>9</v>
      </c>
      <c r="S4" s="87" t="s">
        <v>128</v>
      </c>
      <c r="T4" s="9" t="s">
        <v>41</v>
      </c>
      <c r="U4" s="101" t="s">
        <v>180</v>
      </c>
      <c r="V4" s="102" t="s">
        <v>182</v>
      </c>
      <c r="W4" s="14" t="s">
        <v>59</v>
      </c>
      <c r="X4" s="66" t="s">
        <v>62</v>
      </c>
      <c r="Y4" s="13" t="s">
        <v>130</v>
      </c>
      <c r="Z4" s="89" t="s">
        <v>91</v>
      </c>
      <c r="AA4" s="2" t="s">
        <v>42</v>
      </c>
      <c r="AB4" s="23" t="s">
        <v>132</v>
      </c>
      <c r="AC4" s="91" t="s">
        <v>134</v>
      </c>
      <c r="AD4" s="199" t="s">
        <v>10</v>
      </c>
      <c r="AE4" s="37" t="s">
        <v>11</v>
      </c>
      <c r="AF4" s="38" t="s">
        <v>12</v>
      </c>
      <c r="AG4" s="18" t="s">
        <v>13</v>
      </c>
      <c r="AH4" s="15"/>
      <c r="AI4" s="205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30" x14ac:dyDescent="0.3">
      <c r="A5" s="5" t="s">
        <v>14</v>
      </c>
      <c r="B5" s="34"/>
      <c r="C5" s="41" t="s">
        <v>15</v>
      </c>
      <c r="D5" s="65" t="s">
        <v>16</v>
      </c>
      <c r="E5" s="68" t="s">
        <v>64</v>
      </c>
      <c r="F5" s="127" t="s">
        <v>66</v>
      </c>
      <c r="G5" s="40" t="s">
        <v>43</v>
      </c>
      <c r="H5" s="131" t="s">
        <v>37</v>
      </c>
      <c r="I5" s="131" t="s">
        <v>38</v>
      </c>
      <c r="J5" s="131" t="s">
        <v>39</v>
      </c>
      <c r="K5" s="103">
        <v>39934</v>
      </c>
      <c r="L5" s="4">
        <v>42491</v>
      </c>
      <c r="M5" s="85">
        <v>45047</v>
      </c>
      <c r="N5" s="130">
        <v>11079</v>
      </c>
      <c r="O5" s="2">
        <v>38869</v>
      </c>
      <c r="P5" s="77">
        <v>41791</v>
      </c>
      <c r="Q5" s="99">
        <v>43983</v>
      </c>
      <c r="R5" s="8" t="s">
        <v>183</v>
      </c>
      <c r="S5" s="88" t="s">
        <v>184</v>
      </c>
      <c r="T5" s="10" t="s">
        <v>185</v>
      </c>
      <c r="U5" s="104">
        <v>43282</v>
      </c>
      <c r="V5" s="105">
        <v>45474</v>
      </c>
      <c r="W5" s="11">
        <v>37104</v>
      </c>
      <c r="X5" s="67">
        <v>39661</v>
      </c>
      <c r="Y5" s="12">
        <v>42217</v>
      </c>
      <c r="Z5" s="90">
        <v>44774</v>
      </c>
      <c r="AA5" s="16">
        <v>47331</v>
      </c>
      <c r="AB5" s="24">
        <v>38596</v>
      </c>
      <c r="AC5" s="106">
        <v>40787</v>
      </c>
      <c r="AD5" s="200">
        <v>43709</v>
      </c>
      <c r="AE5" s="37">
        <v>46266</v>
      </c>
      <c r="AF5" s="37">
        <v>37895</v>
      </c>
      <c r="AG5" s="17">
        <v>40452</v>
      </c>
      <c r="AH5" s="15"/>
      <c r="AI5" s="205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6.75" customHeight="1" x14ac:dyDescent="0.25"/>
    <row r="7" spans="1:46" ht="21" x14ac:dyDescent="0.35">
      <c r="A7" s="140">
        <f>(82+91+80+80+85+79+87+81+82+77+83+86+80+81)/14</f>
        <v>82.428571428571431</v>
      </c>
      <c r="B7" s="141">
        <v>1</v>
      </c>
      <c r="C7" s="188" t="s">
        <v>28</v>
      </c>
      <c r="D7" s="138">
        <f>20+8.5+20+25+14+12+4+10+6+38+8+6+22+19</f>
        <v>212.5</v>
      </c>
      <c r="E7" s="134">
        <v>1</v>
      </c>
      <c r="F7" s="142">
        <v>0</v>
      </c>
      <c r="G7" s="142">
        <v>0</v>
      </c>
      <c r="H7" s="136">
        <v>14</v>
      </c>
      <c r="I7" s="143">
        <v>1</v>
      </c>
      <c r="J7" s="143">
        <v>5</v>
      </c>
      <c r="K7" s="149">
        <v>2</v>
      </c>
      <c r="L7" s="156" t="s">
        <v>211</v>
      </c>
      <c r="M7" s="153" t="s">
        <v>211</v>
      </c>
      <c r="N7" s="155" t="s">
        <v>243</v>
      </c>
      <c r="O7" s="151" t="s">
        <v>245</v>
      </c>
      <c r="P7" s="150">
        <v>2</v>
      </c>
      <c r="Q7" s="152" t="s">
        <v>220</v>
      </c>
      <c r="R7" s="168" t="s">
        <v>223</v>
      </c>
      <c r="S7" s="150" t="s">
        <v>233</v>
      </c>
      <c r="T7" s="150">
        <v>13</v>
      </c>
      <c r="U7" s="150" t="s">
        <v>225</v>
      </c>
      <c r="V7" s="150">
        <v>11</v>
      </c>
      <c r="W7" s="150" t="s">
        <v>229</v>
      </c>
      <c r="X7" s="156" t="s">
        <v>211</v>
      </c>
      <c r="Y7" s="150" t="s">
        <v>243</v>
      </c>
      <c r="Z7" s="150" t="s">
        <v>236</v>
      </c>
      <c r="AA7" s="150" t="s">
        <v>225</v>
      </c>
      <c r="AB7" s="150" t="s">
        <v>229</v>
      </c>
      <c r="AC7" s="151" t="s">
        <v>245</v>
      </c>
      <c r="AD7" s="156" t="s">
        <v>211</v>
      </c>
      <c r="AE7" s="156" t="s">
        <v>211</v>
      </c>
      <c r="AF7" s="156" t="s">
        <v>211</v>
      </c>
      <c r="AG7" s="39"/>
      <c r="AI7" s="188" t="s">
        <v>28</v>
      </c>
      <c r="AJ7" s="177"/>
    </row>
    <row r="8" spans="1:46" ht="21" x14ac:dyDescent="0.35">
      <c r="A8" s="125">
        <f>(85+78+82+83+82+87+89+94+83+85+82+78+83+79+84+92)/16</f>
        <v>84.125</v>
      </c>
      <c r="B8" s="126">
        <v>2</v>
      </c>
      <c r="C8" s="78" t="s">
        <v>27</v>
      </c>
      <c r="D8" s="138">
        <f>10.5+25+17+14+20+8+2.5+2+8+5+18+25+11+20+12</f>
        <v>198</v>
      </c>
      <c r="E8" s="134">
        <v>2</v>
      </c>
      <c r="F8" s="39">
        <v>0</v>
      </c>
      <c r="G8" s="39">
        <v>0</v>
      </c>
      <c r="H8" s="136">
        <v>16</v>
      </c>
      <c r="I8" s="132">
        <v>2</v>
      </c>
      <c r="J8" s="132">
        <v>5</v>
      </c>
      <c r="K8" s="149" t="s">
        <v>225</v>
      </c>
      <c r="L8" s="152" t="s">
        <v>220</v>
      </c>
      <c r="M8" s="150" t="s">
        <v>226</v>
      </c>
      <c r="N8" s="153" t="s">
        <v>211</v>
      </c>
      <c r="O8" s="151" t="s">
        <v>245</v>
      </c>
      <c r="P8" s="150" t="s">
        <v>231</v>
      </c>
      <c r="Q8" s="150">
        <v>2</v>
      </c>
      <c r="R8" s="168" t="s">
        <v>224</v>
      </c>
      <c r="S8" s="150" t="s">
        <v>250</v>
      </c>
      <c r="T8" s="150">
        <v>15</v>
      </c>
      <c r="U8" s="150">
        <v>9</v>
      </c>
      <c r="V8" s="150">
        <v>12</v>
      </c>
      <c r="W8" s="150" t="s">
        <v>235</v>
      </c>
      <c r="X8" s="172" t="s">
        <v>220</v>
      </c>
      <c r="Y8" s="150" t="s">
        <v>225</v>
      </c>
      <c r="Z8" s="150">
        <v>2</v>
      </c>
      <c r="AA8" s="150" t="s">
        <v>236</v>
      </c>
      <c r="AB8" s="189" t="s">
        <v>308</v>
      </c>
      <c r="AC8" s="151" t="s">
        <v>245</v>
      </c>
      <c r="AD8" s="150">
        <v>10</v>
      </c>
      <c r="AE8" s="156" t="s">
        <v>211</v>
      </c>
      <c r="AF8" s="156" t="s">
        <v>211</v>
      </c>
      <c r="AG8" s="39"/>
      <c r="AI8" s="193" t="s">
        <v>27</v>
      </c>
      <c r="AJ8" s="177"/>
    </row>
    <row r="9" spans="1:46" ht="21" x14ac:dyDescent="0.35">
      <c r="A9" s="125">
        <f>(79+86+81+79+80+75+73+77+77+75+87+79+84)/13</f>
        <v>79.384615384615387</v>
      </c>
      <c r="B9" s="126">
        <v>3</v>
      </c>
      <c r="C9" s="193" t="s">
        <v>25</v>
      </c>
      <c r="D9" s="138">
        <f>10.5+1.5+18+8+9.5+13+50+16+15+38+5</f>
        <v>184.5</v>
      </c>
      <c r="E9" s="134">
        <v>1</v>
      </c>
      <c r="F9" s="39">
        <v>1</v>
      </c>
      <c r="G9" s="39">
        <v>0</v>
      </c>
      <c r="H9" s="136">
        <v>13</v>
      </c>
      <c r="I9" s="132">
        <v>1</v>
      </c>
      <c r="J9" s="132">
        <v>3</v>
      </c>
      <c r="K9" s="149" t="s">
        <v>225</v>
      </c>
      <c r="L9" s="150" t="s">
        <v>230</v>
      </c>
      <c r="M9" s="153" t="s">
        <v>211</v>
      </c>
      <c r="N9" s="153" t="s">
        <v>211</v>
      </c>
      <c r="O9" s="151" t="s">
        <v>245</v>
      </c>
      <c r="P9" s="153" t="s">
        <v>211</v>
      </c>
      <c r="Q9" s="153" t="s">
        <v>211</v>
      </c>
      <c r="R9" s="168">
        <v>8</v>
      </c>
      <c r="S9" s="150" t="s">
        <v>243</v>
      </c>
      <c r="T9" s="150" t="s">
        <v>235</v>
      </c>
      <c r="U9" s="153" t="s">
        <v>211</v>
      </c>
      <c r="V9" s="150" t="s">
        <v>233</v>
      </c>
      <c r="W9" s="172" t="s">
        <v>220</v>
      </c>
      <c r="X9" s="156" t="s">
        <v>211</v>
      </c>
      <c r="Y9" s="150" t="s">
        <v>226</v>
      </c>
      <c r="Z9" s="150" t="s">
        <v>231</v>
      </c>
      <c r="AA9" s="150" t="s">
        <v>229</v>
      </c>
      <c r="AB9" s="150">
        <v>12</v>
      </c>
      <c r="AC9" s="151" t="s">
        <v>245</v>
      </c>
      <c r="AD9" s="150">
        <v>8</v>
      </c>
      <c r="AE9" s="156" t="s">
        <v>211</v>
      </c>
      <c r="AF9" s="150">
        <v>9</v>
      </c>
      <c r="AG9" s="39"/>
      <c r="AI9" s="78" t="s">
        <v>25</v>
      </c>
      <c r="AJ9" s="177"/>
    </row>
    <row r="10" spans="1:46" ht="21" x14ac:dyDescent="0.35">
      <c r="A10" s="140">
        <f>(91+87+92+89+95+90+84+88+86+84+91+89+86+89+88+86+89+91)/18</f>
        <v>88.611111111111114</v>
      </c>
      <c r="B10" s="141">
        <v>4</v>
      </c>
      <c r="C10" s="188" t="s">
        <v>33</v>
      </c>
      <c r="D10" s="138">
        <f>7+15+6.5+20+4.5+20+20+9.5+10+9.5+4.5+8+18+12+14</f>
        <v>178.5</v>
      </c>
      <c r="E10" s="134">
        <v>0</v>
      </c>
      <c r="F10" s="142">
        <v>0</v>
      </c>
      <c r="G10" s="142">
        <v>0</v>
      </c>
      <c r="H10" s="136">
        <v>18</v>
      </c>
      <c r="I10" s="143">
        <v>0</v>
      </c>
      <c r="J10" s="143">
        <v>4</v>
      </c>
      <c r="K10" s="149">
        <v>10</v>
      </c>
      <c r="L10" s="154" t="s">
        <v>231</v>
      </c>
      <c r="M10" s="154" t="s">
        <v>236</v>
      </c>
      <c r="N10" s="155">
        <v>2</v>
      </c>
      <c r="O10" s="162" t="s">
        <v>245</v>
      </c>
      <c r="P10" s="156" t="s">
        <v>211</v>
      </c>
      <c r="Q10" s="154" t="s">
        <v>224</v>
      </c>
      <c r="R10" s="168">
        <v>7</v>
      </c>
      <c r="S10" s="150">
        <v>2</v>
      </c>
      <c r="T10" s="154" t="s">
        <v>235</v>
      </c>
      <c r="U10" s="150" t="s">
        <v>225</v>
      </c>
      <c r="V10" s="154" t="s">
        <v>235</v>
      </c>
      <c r="W10" s="156" t="s">
        <v>211</v>
      </c>
      <c r="X10" s="154" t="s">
        <v>224</v>
      </c>
      <c r="Y10" s="154" t="s">
        <v>243</v>
      </c>
      <c r="Z10" s="154">
        <v>3</v>
      </c>
      <c r="AA10" s="155" t="s">
        <v>236</v>
      </c>
      <c r="AB10" s="150" t="s">
        <v>231</v>
      </c>
      <c r="AC10" s="162" t="s">
        <v>245</v>
      </c>
      <c r="AD10" s="150" t="s">
        <v>226</v>
      </c>
      <c r="AE10" s="150">
        <v>5</v>
      </c>
      <c r="AF10" s="150" t="s">
        <v>231</v>
      </c>
      <c r="AG10" s="150"/>
      <c r="AI10" s="188" t="s">
        <v>33</v>
      </c>
      <c r="AJ10" s="177"/>
    </row>
    <row r="11" spans="1:46" ht="21" x14ac:dyDescent="0.35">
      <c r="A11" s="140">
        <f>(90+83+85+88+87+79+86+83+76+79+79+76+83+76+78+80+85)/17</f>
        <v>81.941176470588232</v>
      </c>
      <c r="B11" s="141">
        <v>5</v>
      </c>
      <c r="C11" s="188" t="s">
        <v>208</v>
      </c>
      <c r="D11" s="138">
        <f>4.5+4+7+3+16+4.5+25+10+9.5+38+4.5+20+15+16</f>
        <v>177</v>
      </c>
      <c r="E11" s="134">
        <v>1</v>
      </c>
      <c r="F11" s="142">
        <v>0</v>
      </c>
      <c r="G11" s="142">
        <v>0</v>
      </c>
      <c r="H11" s="136">
        <v>17</v>
      </c>
      <c r="I11" s="143">
        <v>1</v>
      </c>
      <c r="J11" s="143">
        <v>4</v>
      </c>
      <c r="K11" s="149">
        <v>20</v>
      </c>
      <c r="L11" s="154" t="s">
        <v>224</v>
      </c>
      <c r="M11" s="154">
        <v>13</v>
      </c>
      <c r="N11" s="154">
        <v>10</v>
      </c>
      <c r="O11" s="162" t="s">
        <v>245</v>
      </c>
      <c r="P11" s="154">
        <v>14</v>
      </c>
      <c r="Q11" s="154" t="s">
        <v>226</v>
      </c>
      <c r="R11" s="168" t="s">
        <v>282</v>
      </c>
      <c r="S11" s="150" t="s">
        <v>224</v>
      </c>
      <c r="T11" s="172" t="s">
        <v>220</v>
      </c>
      <c r="U11" s="150" t="s">
        <v>225</v>
      </c>
      <c r="V11" s="154" t="s">
        <v>235</v>
      </c>
      <c r="W11" s="154" t="s">
        <v>229</v>
      </c>
      <c r="X11" s="155" t="s">
        <v>224</v>
      </c>
      <c r="Y11" s="155">
        <v>2</v>
      </c>
      <c r="Z11" s="155" t="s">
        <v>231</v>
      </c>
      <c r="AA11" s="150">
        <v>9</v>
      </c>
      <c r="AB11" s="156" t="s">
        <v>211</v>
      </c>
      <c r="AC11" s="162" t="s">
        <v>245</v>
      </c>
      <c r="AD11" s="156" t="s">
        <v>211</v>
      </c>
      <c r="AE11" s="150" t="s">
        <v>235</v>
      </c>
      <c r="AF11" s="156" t="s">
        <v>211</v>
      </c>
      <c r="AG11" s="39"/>
      <c r="AI11" s="188" t="s">
        <v>208</v>
      </c>
      <c r="AJ11" s="177"/>
    </row>
    <row r="12" spans="1:46" ht="21" x14ac:dyDescent="0.35">
      <c r="A12" s="125">
        <f>(76+77+77+91+73+79+85+76+76+73+71+81+72+78+87+90+76+76)/18</f>
        <v>78.555555555555557</v>
      </c>
      <c r="B12" s="126">
        <v>6</v>
      </c>
      <c r="C12" s="78" t="s">
        <v>17</v>
      </c>
      <c r="D12" s="138">
        <f>16+10+13+5.5+25+12+8+12+19+13+19+6+2+2+14</f>
        <v>176.5</v>
      </c>
      <c r="E12" s="134">
        <v>3</v>
      </c>
      <c r="F12" s="39">
        <v>0</v>
      </c>
      <c r="G12" s="39">
        <v>0</v>
      </c>
      <c r="H12" s="136">
        <v>18</v>
      </c>
      <c r="I12" s="132">
        <v>1</v>
      </c>
      <c r="J12" s="132">
        <v>4</v>
      </c>
      <c r="K12" s="149" t="s">
        <v>226</v>
      </c>
      <c r="L12" s="150">
        <v>7</v>
      </c>
      <c r="M12" s="150" t="s">
        <v>233</v>
      </c>
      <c r="N12" s="150" t="s">
        <v>227</v>
      </c>
      <c r="O12" s="151" t="s">
        <v>245</v>
      </c>
      <c r="P12" s="152" t="s">
        <v>220</v>
      </c>
      <c r="Q12" s="150">
        <v>6</v>
      </c>
      <c r="R12" s="168" t="s">
        <v>282</v>
      </c>
      <c r="S12" s="150" t="s">
        <v>243</v>
      </c>
      <c r="T12" s="150">
        <v>6</v>
      </c>
      <c r="U12" s="150" t="s">
        <v>229</v>
      </c>
      <c r="V12" s="150" t="s">
        <v>233</v>
      </c>
      <c r="W12" s="151" t="s">
        <v>305</v>
      </c>
      <c r="X12" s="150" t="s">
        <v>229</v>
      </c>
      <c r="Y12" s="150">
        <v>11</v>
      </c>
      <c r="Z12" s="150">
        <v>15</v>
      </c>
      <c r="AA12" s="150">
        <v>16</v>
      </c>
      <c r="AB12" s="150" t="s">
        <v>231</v>
      </c>
      <c r="AC12" s="151" t="s">
        <v>245</v>
      </c>
      <c r="AD12" s="150">
        <v>7</v>
      </c>
      <c r="AE12" s="156" t="s">
        <v>211</v>
      </c>
      <c r="AF12" s="156" t="s">
        <v>211</v>
      </c>
      <c r="AG12" s="39"/>
      <c r="AI12" s="78" t="s">
        <v>17</v>
      </c>
      <c r="AJ12" s="177"/>
    </row>
    <row r="13" spans="1:46" ht="21" x14ac:dyDescent="0.35">
      <c r="A13" s="125">
        <f>(80+81+79+77+83+83+78+73+78+78+81+75+81+78+84)/15</f>
        <v>79.266666666666666</v>
      </c>
      <c r="B13" s="126">
        <v>7</v>
      </c>
      <c r="C13" s="78" t="s">
        <v>21</v>
      </c>
      <c r="D13" s="138">
        <f>4+6+9+18+7+8+8+19.5+18+16+8.5+38+8.5</f>
        <v>168.5</v>
      </c>
      <c r="E13" s="134">
        <v>1</v>
      </c>
      <c r="F13" s="39">
        <v>0</v>
      </c>
      <c r="G13" s="39">
        <v>0</v>
      </c>
      <c r="H13" s="136">
        <v>15</v>
      </c>
      <c r="I13" s="132">
        <v>0</v>
      </c>
      <c r="J13" s="132">
        <v>4</v>
      </c>
      <c r="K13" s="149" t="s">
        <v>227</v>
      </c>
      <c r="L13" s="150">
        <v>11</v>
      </c>
      <c r="M13" s="150" t="s">
        <v>235</v>
      </c>
      <c r="N13" s="161" t="s">
        <v>242</v>
      </c>
      <c r="O13" s="151" t="s">
        <v>245</v>
      </c>
      <c r="P13" s="150">
        <v>3</v>
      </c>
      <c r="Q13" s="150" t="s">
        <v>223</v>
      </c>
      <c r="R13" s="168" t="s">
        <v>224</v>
      </c>
      <c r="S13" s="150" t="s">
        <v>243</v>
      </c>
      <c r="T13" s="153" t="s">
        <v>211</v>
      </c>
      <c r="U13" s="153" t="s">
        <v>211</v>
      </c>
      <c r="V13" s="176" t="s">
        <v>234</v>
      </c>
      <c r="W13" s="150" t="s">
        <v>235</v>
      </c>
      <c r="X13" s="156" t="s">
        <v>211</v>
      </c>
      <c r="Y13" s="150" t="s">
        <v>226</v>
      </c>
      <c r="Z13" s="150" t="s">
        <v>243</v>
      </c>
      <c r="AA13" s="150" t="s">
        <v>229</v>
      </c>
      <c r="AB13" s="150" t="s">
        <v>243</v>
      </c>
      <c r="AC13" s="151" t="s">
        <v>245</v>
      </c>
      <c r="AD13" s="150" t="s">
        <v>233</v>
      </c>
      <c r="AE13" s="150" t="s">
        <v>235</v>
      </c>
      <c r="AF13" s="156" t="s">
        <v>211</v>
      </c>
      <c r="AG13" s="39"/>
      <c r="AI13" s="78" t="s">
        <v>21</v>
      </c>
      <c r="AJ13" s="177"/>
    </row>
    <row r="14" spans="1:46" ht="21" x14ac:dyDescent="0.35">
      <c r="A14" s="166">
        <f>(92+86+98+96+101+90+79+84+81+92+88+82+89+92+89+95+90)/17</f>
        <v>89.647058823529406</v>
      </c>
      <c r="B14" s="128">
        <v>8</v>
      </c>
      <c r="C14" s="203" t="s">
        <v>29</v>
      </c>
      <c r="D14" s="139">
        <f>1+15+3+4+26+25+19+25+11+19+5+3+6</f>
        <v>162</v>
      </c>
      <c r="E14" s="135">
        <v>2</v>
      </c>
      <c r="F14" s="129">
        <v>0</v>
      </c>
      <c r="G14" s="129">
        <v>0</v>
      </c>
      <c r="H14" s="137">
        <v>17</v>
      </c>
      <c r="I14" s="133">
        <v>2</v>
      </c>
      <c r="J14" s="133">
        <v>4</v>
      </c>
      <c r="K14" s="167">
        <v>16</v>
      </c>
      <c r="L14" s="157" t="s">
        <v>231</v>
      </c>
      <c r="M14" s="157">
        <v>14</v>
      </c>
      <c r="N14" s="171" t="s">
        <v>211</v>
      </c>
      <c r="O14" s="158" t="s">
        <v>245</v>
      </c>
      <c r="P14" s="157">
        <v>13</v>
      </c>
      <c r="Q14" s="157">
        <v>17</v>
      </c>
      <c r="R14" s="168" t="s">
        <v>233</v>
      </c>
      <c r="S14" s="172" t="s">
        <v>220</v>
      </c>
      <c r="T14" s="157" t="s">
        <v>229</v>
      </c>
      <c r="U14" s="172" t="s">
        <v>220</v>
      </c>
      <c r="V14" s="157">
        <v>18</v>
      </c>
      <c r="W14" s="157" t="s">
        <v>227</v>
      </c>
      <c r="X14" s="157" t="s">
        <v>229</v>
      </c>
      <c r="Y14" s="157">
        <v>12</v>
      </c>
      <c r="Z14" s="157">
        <v>14</v>
      </c>
      <c r="AA14" s="157">
        <v>14</v>
      </c>
      <c r="AB14" s="156" t="s">
        <v>211</v>
      </c>
      <c r="AC14" s="158" t="s">
        <v>245</v>
      </c>
      <c r="AD14" s="196">
        <v>11</v>
      </c>
      <c r="AE14" s="156" t="s">
        <v>211</v>
      </c>
      <c r="AF14" s="157">
        <v>8</v>
      </c>
      <c r="AG14" s="129"/>
      <c r="AI14" s="203" t="s">
        <v>29</v>
      </c>
      <c r="AJ14" s="177"/>
    </row>
    <row r="15" spans="1:46" ht="21" x14ac:dyDescent="0.35">
      <c r="A15" s="125">
        <f>(80+83+74+80+83+81+82+77+84+78+80+73+84+78+83+79+78)/17</f>
        <v>79.82352941176471</v>
      </c>
      <c r="B15" s="126">
        <v>9</v>
      </c>
      <c r="C15" s="78" t="s">
        <v>19</v>
      </c>
      <c r="D15" s="138">
        <f>4+3+25+7+4.5+14+4.5+14+1+18+7.5+25+4+22+6.5</f>
        <v>160</v>
      </c>
      <c r="E15" s="134">
        <v>2</v>
      </c>
      <c r="F15" s="39">
        <v>0</v>
      </c>
      <c r="G15" s="39">
        <v>0</v>
      </c>
      <c r="H15" s="136">
        <v>17</v>
      </c>
      <c r="I15" s="132">
        <v>2</v>
      </c>
      <c r="J15" s="132">
        <v>4</v>
      </c>
      <c r="K15" s="149" t="s">
        <v>227</v>
      </c>
      <c r="L15" s="150">
        <v>14</v>
      </c>
      <c r="M15" s="153" t="s">
        <v>211</v>
      </c>
      <c r="N15" s="172" t="s">
        <v>220</v>
      </c>
      <c r="O15" s="151" t="s">
        <v>245</v>
      </c>
      <c r="P15" s="150">
        <v>10</v>
      </c>
      <c r="Q15" s="150" t="s">
        <v>224</v>
      </c>
      <c r="R15" s="168" t="s">
        <v>223</v>
      </c>
      <c r="S15" s="150" t="s">
        <v>224</v>
      </c>
      <c r="T15" s="150">
        <v>5</v>
      </c>
      <c r="U15" s="153" t="s">
        <v>211</v>
      </c>
      <c r="V15" s="150" t="s">
        <v>230</v>
      </c>
      <c r="W15" s="150" t="s">
        <v>235</v>
      </c>
      <c r="X15" s="150" t="s">
        <v>243</v>
      </c>
      <c r="Y15" s="172" t="s">
        <v>220</v>
      </c>
      <c r="Z15" s="150">
        <v>13</v>
      </c>
      <c r="AA15" s="150" t="s">
        <v>225</v>
      </c>
      <c r="AB15" s="150" t="s">
        <v>236</v>
      </c>
      <c r="AC15" s="151" t="s">
        <v>245</v>
      </c>
      <c r="AD15" s="156" t="s">
        <v>211</v>
      </c>
      <c r="AE15" s="150" t="s">
        <v>229</v>
      </c>
      <c r="AF15" s="176" t="s">
        <v>234</v>
      </c>
      <c r="AG15" s="39"/>
      <c r="AI15" s="78" t="s">
        <v>19</v>
      </c>
      <c r="AJ15" s="177"/>
    </row>
    <row r="16" spans="1:46" ht="21" x14ac:dyDescent="0.35">
      <c r="A16" s="140">
        <f>(81+80+80+80+80+86+87+85+87+83+85+84+81+83+89+81+85+81+83+82)/20</f>
        <v>83.15</v>
      </c>
      <c r="B16" s="141">
        <v>10</v>
      </c>
      <c r="C16" s="188" t="s">
        <v>163</v>
      </c>
      <c r="D16" s="138">
        <f>4+7.5+9+16+8+2+2.5+3+4.5+4+11+15+6+50+14</f>
        <v>156.5</v>
      </c>
      <c r="E16" s="134">
        <v>1</v>
      </c>
      <c r="F16" s="142">
        <v>1</v>
      </c>
      <c r="G16" s="142">
        <v>0</v>
      </c>
      <c r="H16" s="136">
        <v>20</v>
      </c>
      <c r="I16" s="143">
        <v>1</v>
      </c>
      <c r="J16" s="143">
        <v>5</v>
      </c>
      <c r="K16" s="149" t="s">
        <v>227</v>
      </c>
      <c r="L16" s="154" t="s">
        <v>223</v>
      </c>
      <c r="M16" s="154" t="s">
        <v>235</v>
      </c>
      <c r="N16" s="154" t="s">
        <v>226</v>
      </c>
      <c r="O16" s="162" t="s">
        <v>245</v>
      </c>
      <c r="P16" s="155">
        <v>9</v>
      </c>
      <c r="Q16" s="155" t="s">
        <v>250</v>
      </c>
      <c r="R16" s="169">
        <v>20</v>
      </c>
      <c r="S16" s="150" t="s">
        <v>250</v>
      </c>
      <c r="T16" s="150">
        <v>14</v>
      </c>
      <c r="U16" s="150" t="s">
        <v>224</v>
      </c>
      <c r="V16" s="154">
        <v>13</v>
      </c>
      <c r="W16" s="150" t="s">
        <v>227</v>
      </c>
      <c r="X16" s="150" t="s">
        <v>231</v>
      </c>
      <c r="Y16" s="151" t="s">
        <v>305</v>
      </c>
      <c r="Z16" s="150" t="s">
        <v>236</v>
      </c>
      <c r="AA16" s="172" t="s">
        <v>220</v>
      </c>
      <c r="AB16" s="150" t="s">
        <v>231</v>
      </c>
      <c r="AC16" s="162" t="s">
        <v>245</v>
      </c>
      <c r="AD16" s="150">
        <v>2</v>
      </c>
      <c r="AE16" s="150" t="s">
        <v>229</v>
      </c>
      <c r="AF16" s="176" t="s">
        <v>234</v>
      </c>
      <c r="AG16" s="39"/>
      <c r="AI16" s="188" t="s">
        <v>163</v>
      </c>
      <c r="AJ16" s="177"/>
    </row>
    <row r="17" spans="1:36" ht="21" x14ac:dyDescent="0.35">
      <c r="A17" s="125">
        <f>(82+81+80+88+81+78+84+82+75+77+81+82)/12</f>
        <v>80.916666666666671</v>
      </c>
      <c r="B17" s="126">
        <v>11</v>
      </c>
      <c r="C17" s="78" t="s">
        <v>22</v>
      </c>
      <c r="D17" s="138">
        <f>4+9+13+8.5+26+12+5.5+6.5+19.5+30+7.5+8</f>
        <v>149.5</v>
      </c>
      <c r="E17" s="134">
        <v>0</v>
      </c>
      <c r="F17" s="39">
        <v>0</v>
      </c>
      <c r="G17" s="39">
        <v>0</v>
      </c>
      <c r="H17" s="136">
        <v>12</v>
      </c>
      <c r="I17" s="132">
        <v>0</v>
      </c>
      <c r="J17" s="132">
        <v>1</v>
      </c>
      <c r="K17" s="149" t="s">
        <v>227</v>
      </c>
      <c r="L17" s="150">
        <v>8</v>
      </c>
      <c r="M17" s="150" t="s">
        <v>233</v>
      </c>
      <c r="N17" s="150" t="s">
        <v>243</v>
      </c>
      <c r="O17" s="151" t="s">
        <v>245</v>
      </c>
      <c r="P17" s="153" t="s">
        <v>211</v>
      </c>
      <c r="Q17" s="153" t="s">
        <v>211</v>
      </c>
      <c r="R17" s="168" t="s">
        <v>233</v>
      </c>
      <c r="S17" s="150" t="s">
        <v>233</v>
      </c>
      <c r="T17" s="150" t="s">
        <v>227</v>
      </c>
      <c r="U17" s="150" t="s">
        <v>236</v>
      </c>
      <c r="V17" s="176" t="s">
        <v>234</v>
      </c>
      <c r="W17" s="150" t="s">
        <v>231</v>
      </c>
      <c r="X17" s="150" t="s">
        <v>243</v>
      </c>
      <c r="Y17" s="150" t="s">
        <v>243</v>
      </c>
      <c r="Z17" s="156" t="s">
        <v>211</v>
      </c>
      <c r="AA17" s="156" t="s">
        <v>211</v>
      </c>
      <c r="AB17" s="156" t="s">
        <v>211</v>
      </c>
      <c r="AC17" s="151" t="s">
        <v>245</v>
      </c>
      <c r="AD17" s="156" t="s">
        <v>211</v>
      </c>
      <c r="AE17" s="156" t="s">
        <v>211</v>
      </c>
      <c r="AF17" s="156" t="s">
        <v>211</v>
      </c>
      <c r="AG17" s="39"/>
      <c r="AI17" s="78" t="s">
        <v>22</v>
      </c>
      <c r="AJ17" s="177"/>
    </row>
    <row r="18" spans="1:36" ht="21" x14ac:dyDescent="0.35">
      <c r="A18" s="140">
        <f>(79+82+79+94+84+84+84+77+73+76+76)/11</f>
        <v>80.727272727272734</v>
      </c>
      <c r="B18" s="141">
        <v>12</v>
      </c>
      <c r="C18" s="188" t="s">
        <v>162</v>
      </c>
      <c r="D18" s="138">
        <f>16+7.5+17+5.5+6+9+8+15+19.5+30+15</f>
        <v>148.5</v>
      </c>
      <c r="E18" s="134">
        <v>0</v>
      </c>
      <c r="F18" s="142">
        <v>0</v>
      </c>
      <c r="G18" s="142">
        <v>0</v>
      </c>
      <c r="H18" s="136">
        <v>11</v>
      </c>
      <c r="I18" s="143">
        <v>0</v>
      </c>
      <c r="J18" s="143">
        <v>3</v>
      </c>
      <c r="K18" s="149" t="s">
        <v>226</v>
      </c>
      <c r="L18" s="154" t="s">
        <v>223</v>
      </c>
      <c r="M18" s="154" t="s">
        <v>226</v>
      </c>
      <c r="N18" s="154" t="s">
        <v>227</v>
      </c>
      <c r="O18" s="162" t="s">
        <v>245</v>
      </c>
      <c r="P18" s="154">
        <v>11</v>
      </c>
      <c r="Q18" s="154">
        <v>8</v>
      </c>
      <c r="R18" s="168" t="s">
        <v>224</v>
      </c>
      <c r="S18" s="153" t="s">
        <v>211</v>
      </c>
      <c r="T18" s="156" t="s">
        <v>211</v>
      </c>
      <c r="U18" s="150" t="s">
        <v>231</v>
      </c>
      <c r="V18" s="173" t="s">
        <v>234</v>
      </c>
      <c r="W18" s="154" t="s">
        <v>231</v>
      </c>
      <c r="X18" s="155" t="s">
        <v>231</v>
      </c>
      <c r="Y18" s="156" t="s">
        <v>211</v>
      </c>
      <c r="Z18" s="156" t="s">
        <v>211</v>
      </c>
      <c r="AA18" s="156" t="s">
        <v>211</v>
      </c>
      <c r="AB18" s="156" t="s">
        <v>211</v>
      </c>
      <c r="AC18" s="162" t="s">
        <v>245</v>
      </c>
      <c r="AD18" s="156" t="s">
        <v>211</v>
      </c>
      <c r="AE18" s="156" t="s">
        <v>211</v>
      </c>
      <c r="AF18" s="156" t="s">
        <v>211</v>
      </c>
      <c r="AG18" s="39"/>
      <c r="AI18" s="188" t="s">
        <v>162</v>
      </c>
      <c r="AJ18" s="177"/>
    </row>
    <row r="19" spans="1:36" ht="21" x14ac:dyDescent="0.35">
      <c r="A19" s="140">
        <f>(89+84+85+83+90+85+88+80)/8</f>
        <v>85.5</v>
      </c>
      <c r="B19" s="141">
        <v>13</v>
      </c>
      <c r="C19" s="188" t="s">
        <v>34</v>
      </c>
      <c r="D19" s="138">
        <f>16+22.5+36+19+7+11+10+25</f>
        <v>146.5</v>
      </c>
      <c r="E19" s="134">
        <v>1</v>
      </c>
      <c r="F19" s="142">
        <v>0</v>
      </c>
      <c r="G19" s="142">
        <v>0</v>
      </c>
      <c r="H19" s="136">
        <v>8</v>
      </c>
      <c r="I19" s="143">
        <v>1</v>
      </c>
      <c r="J19" s="143">
        <v>5</v>
      </c>
      <c r="K19" s="149" t="s">
        <v>226</v>
      </c>
      <c r="L19" s="156" t="s">
        <v>211</v>
      </c>
      <c r="M19" s="173" t="s">
        <v>234</v>
      </c>
      <c r="N19" s="156" t="s">
        <v>211</v>
      </c>
      <c r="O19" s="162" t="s">
        <v>245</v>
      </c>
      <c r="P19" s="156" t="s">
        <v>211</v>
      </c>
      <c r="Q19" s="156" t="s">
        <v>211</v>
      </c>
      <c r="R19" s="168">
        <v>3</v>
      </c>
      <c r="S19" s="153" t="s">
        <v>211</v>
      </c>
      <c r="T19" s="150" t="s">
        <v>229</v>
      </c>
      <c r="U19" s="153" t="s">
        <v>211</v>
      </c>
      <c r="V19" s="156" t="s">
        <v>211</v>
      </c>
      <c r="W19" s="150" t="s">
        <v>294</v>
      </c>
      <c r="X19" s="150" t="s">
        <v>225</v>
      </c>
      <c r="Y19" s="156" t="s">
        <v>211</v>
      </c>
      <c r="Z19" s="150">
        <v>7</v>
      </c>
      <c r="AA19" s="156" t="s">
        <v>211</v>
      </c>
      <c r="AB19" s="172" t="s">
        <v>220</v>
      </c>
      <c r="AC19" s="162" t="s">
        <v>245</v>
      </c>
      <c r="AD19" s="156" t="s">
        <v>211</v>
      </c>
      <c r="AE19" s="156" t="s">
        <v>211</v>
      </c>
      <c r="AF19" s="156" t="s">
        <v>211</v>
      </c>
      <c r="AG19" s="39"/>
      <c r="AI19" s="188" t="s">
        <v>34</v>
      </c>
      <c r="AJ19" s="177"/>
    </row>
    <row r="20" spans="1:36" ht="21" x14ac:dyDescent="0.35">
      <c r="A20" s="140">
        <f>(90+87+86+80+80+88+84+86+88+85+89+88)/12</f>
        <v>85.916666666666671</v>
      </c>
      <c r="B20" s="141">
        <v>14</v>
      </c>
      <c r="C20" s="188" t="s">
        <v>31</v>
      </c>
      <c r="D20" s="138">
        <f>12+16+40+17+3+14+7.5+8.5+18</f>
        <v>136</v>
      </c>
      <c r="E20" s="134">
        <v>0</v>
      </c>
      <c r="F20" s="142">
        <v>0</v>
      </c>
      <c r="G20" s="142">
        <v>0</v>
      </c>
      <c r="H20" s="136">
        <v>12</v>
      </c>
      <c r="I20" s="143">
        <v>0</v>
      </c>
      <c r="J20" s="143">
        <v>3</v>
      </c>
      <c r="K20" s="149">
        <v>17</v>
      </c>
      <c r="L20" s="156" t="s">
        <v>211</v>
      </c>
      <c r="M20" s="156" t="s">
        <v>211</v>
      </c>
      <c r="N20" s="154">
        <v>6</v>
      </c>
      <c r="O20" s="162" t="s">
        <v>245</v>
      </c>
      <c r="P20" s="156" t="s">
        <v>211</v>
      </c>
      <c r="Q20" s="154" t="s">
        <v>226</v>
      </c>
      <c r="R20" s="168">
        <v>2</v>
      </c>
      <c r="S20" s="150" t="s">
        <v>226</v>
      </c>
      <c r="T20" s="156" t="s">
        <v>211</v>
      </c>
      <c r="U20" s="153" t="s">
        <v>211</v>
      </c>
      <c r="V20" s="155">
        <v>14</v>
      </c>
      <c r="W20" s="150">
        <v>10</v>
      </c>
      <c r="X20" s="150" t="s">
        <v>243</v>
      </c>
      <c r="Y20" s="156" t="s">
        <v>211</v>
      </c>
      <c r="Z20" s="150" t="s">
        <v>243</v>
      </c>
      <c r="AA20" s="150">
        <v>8</v>
      </c>
      <c r="AB20" s="156" t="s">
        <v>211</v>
      </c>
      <c r="AC20" s="162" t="s">
        <v>245</v>
      </c>
      <c r="AD20" s="156" t="s">
        <v>211</v>
      </c>
      <c r="AE20" s="150">
        <v>6</v>
      </c>
      <c r="AF20" s="150" t="s">
        <v>231</v>
      </c>
      <c r="AG20" s="39"/>
      <c r="AI20" s="188" t="s">
        <v>31</v>
      </c>
      <c r="AJ20" s="177"/>
    </row>
    <row r="21" spans="1:36" ht="21" x14ac:dyDescent="0.35">
      <c r="A21" s="140">
        <f>(80+77+82+81+81+79+78+84+80+75)/10</f>
        <v>79.7</v>
      </c>
      <c r="B21" s="141">
        <v>15</v>
      </c>
      <c r="C21" s="188" t="s">
        <v>26</v>
      </c>
      <c r="D21" s="138">
        <f>10.5+19+9+9.5+16+32+7.5+7+11</f>
        <v>121.5</v>
      </c>
      <c r="E21" s="134">
        <v>1</v>
      </c>
      <c r="F21" s="142">
        <v>0</v>
      </c>
      <c r="G21" s="142">
        <v>0</v>
      </c>
      <c r="H21" s="136">
        <v>10</v>
      </c>
      <c r="I21" s="143">
        <v>1</v>
      </c>
      <c r="J21" s="143">
        <v>3</v>
      </c>
      <c r="K21" s="149" t="s">
        <v>225</v>
      </c>
      <c r="L21" s="154" t="s">
        <v>229</v>
      </c>
      <c r="M21" s="154" t="s">
        <v>235</v>
      </c>
      <c r="N21" s="153" t="s">
        <v>211</v>
      </c>
      <c r="O21" s="151" t="s">
        <v>245</v>
      </c>
      <c r="P21" s="150" t="s">
        <v>235</v>
      </c>
      <c r="Q21" s="150" t="s">
        <v>226</v>
      </c>
      <c r="R21" s="168">
        <v>4</v>
      </c>
      <c r="S21" s="153" t="s">
        <v>211</v>
      </c>
      <c r="T21" s="153" t="s">
        <v>211</v>
      </c>
      <c r="U21" s="153" t="s">
        <v>211</v>
      </c>
      <c r="V21" s="154" t="s">
        <v>223</v>
      </c>
      <c r="W21" s="150" t="s">
        <v>294</v>
      </c>
      <c r="X21" s="156" t="s">
        <v>211</v>
      </c>
      <c r="Y21" s="150" t="s">
        <v>225</v>
      </c>
      <c r="Z21" s="156" t="s">
        <v>211</v>
      </c>
      <c r="AA21" s="156" t="s">
        <v>211</v>
      </c>
      <c r="AB21" s="156" t="s">
        <v>211</v>
      </c>
      <c r="AC21" s="151" t="s">
        <v>245</v>
      </c>
      <c r="AD21" s="172" t="s">
        <v>220</v>
      </c>
      <c r="AE21" s="156" t="s">
        <v>211</v>
      </c>
      <c r="AF21" s="156" t="s">
        <v>211</v>
      </c>
      <c r="AG21" s="39"/>
      <c r="AI21" s="188" t="s">
        <v>26</v>
      </c>
      <c r="AJ21" s="177"/>
    </row>
    <row r="22" spans="1:36" ht="21" x14ac:dyDescent="0.35">
      <c r="A22" s="165">
        <f>(89+98+94+96+94+92+86+89+95)/9</f>
        <v>92.555555555555557</v>
      </c>
      <c r="B22" s="141">
        <v>16</v>
      </c>
      <c r="C22" s="188" t="s">
        <v>113</v>
      </c>
      <c r="D22" s="138">
        <f>26.5+6.5+5+10+7.5+25+30+6.5</f>
        <v>117</v>
      </c>
      <c r="E22" s="134">
        <v>2</v>
      </c>
      <c r="F22" s="142">
        <v>0</v>
      </c>
      <c r="G22" s="142">
        <v>0</v>
      </c>
      <c r="H22" s="136">
        <v>9</v>
      </c>
      <c r="I22" s="143">
        <v>2</v>
      </c>
      <c r="J22" s="143">
        <v>2</v>
      </c>
      <c r="K22" s="159" t="s">
        <v>220</v>
      </c>
      <c r="L22" s="154" t="s">
        <v>230</v>
      </c>
      <c r="M22" s="154" t="s">
        <v>236</v>
      </c>
      <c r="N22" s="156" t="s">
        <v>211</v>
      </c>
      <c r="O22" s="162" t="s">
        <v>245</v>
      </c>
      <c r="P22" s="154">
        <v>12</v>
      </c>
      <c r="Q22" s="154">
        <v>7</v>
      </c>
      <c r="R22" s="153" t="s">
        <v>211</v>
      </c>
      <c r="S22" s="153" t="s">
        <v>211</v>
      </c>
      <c r="T22" s="153" t="s">
        <v>211</v>
      </c>
      <c r="U22" s="153" t="s">
        <v>211</v>
      </c>
      <c r="V22" s="156" t="s">
        <v>211</v>
      </c>
      <c r="W22" s="156" t="s">
        <v>211</v>
      </c>
      <c r="X22" s="150" t="s">
        <v>243</v>
      </c>
      <c r="Y22" s="156" t="s">
        <v>211</v>
      </c>
      <c r="Z22" s="172" t="s">
        <v>220</v>
      </c>
      <c r="AA22" s="150" t="s">
        <v>231</v>
      </c>
      <c r="AB22" s="150" t="s">
        <v>236</v>
      </c>
      <c r="AC22" s="162" t="s">
        <v>245</v>
      </c>
      <c r="AD22" s="156" t="s">
        <v>211</v>
      </c>
      <c r="AE22" s="156" t="s">
        <v>211</v>
      </c>
      <c r="AF22" s="156" t="s">
        <v>211</v>
      </c>
      <c r="AG22" s="39"/>
      <c r="AI22" s="188" t="s">
        <v>113</v>
      </c>
      <c r="AJ22" s="177"/>
    </row>
    <row r="23" spans="1:36" ht="21" x14ac:dyDescent="0.35">
      <c r="A23" s="125">
        <f>(83+74+75+80+80+72+77+72+79+75+81+78+79+80)/14</f>
        <v>77.5</v>
      </c>
      <c r="B23" s="126">
        <v>17</v>
      </c>
      <c r="C23" s="78" t="s">
        <v>20</v>
      </c>
      <c r="D23" s="138">
        <f>0+12+14+7+4+12+7.5+15+1+16+6+12+8.5</f>
        <v>115</v>
      </c>
      <c r="E23" s="134">
        <v>2</v>
      </c>
      <c r="F23" s="39">
        <v>1</v>
      </c>
      <c r="G23" s="39">
        <v>0</v>
      </c>
      <c r="H23" s="136">
        <v>14</v>
      </c>
      <c r="I23" s="132">
        <v>0</v>
      </c>
      <c r="J23" s="132">
        <v>1</v>
      </c>
      <c r="K23" s="149" t="s">
        <v>228</v>
      </c>
      <c r="L23" s="150">
        <v>6</v>
      </c>
      <c r="M23" s="153" t="s">
        <v>211</v>
      </c>
      <c r="N23" s="153" t="s">
        <v>211</v>
      </c>
      <c r="O23" s="151" t="s">
        <v>245</v>
      </c>
      <c r="P23" s="150" t="s">
        <v>231</v>
      </c>
      <c r="Q23" s="150" t="s">
        <v>223</v>
      </c>
      <c r="R23" s="168">
        <v>15</v>
      </c>
      <c r="S23" s="150" t="s">
        <v>233</v>
      </c>
      <c r="T23" s="150" t="s">
        <v>223</v>
      </c>
      <c r="U23" s="150" t="s">
        <v>231</v>
      </c>
      <c r="V23" s="150" t="s">
        <v>230</v>
      </c>
      <c r="W23" s="156" t="s">
        <v>211</v>
      </c>
      <c r="X23" s="156" t="s">
        <v>211</v>
      </c>
      <c r="Y23" s="150" t="s">
        <v>226</v>
      </c>
      <c r="Z23" s="150" t="s">
        <v>236</v>
      </c>
      <c r="AA23" s="150" t="s">
        <v>236</v>
      </c>
      <c r="AB23" s="150" t="s">
        <v>243</v>
      </c>
      <c r="AC23" s="151" t="s">
        <v>245</v>
      </c>
      <c r="AD23" s="150">
        <v>9</v>
      </c>
      <c r="AE23" s="156" t="s">
        <v>211</v>
      </c>
      <c r="AF23" s="156" t="s">
        <v>211</v>
      </c>
      <c r="AG23" s="39"/>
      <c r="AI23" s="78" t="s">
        <v>20</v>
      </c>
      <c r="AJ23" s="177"/>
    </row>
    <row r="24" spans="1:36" ht="21" x14ac:dyDescent="0.35">
      <c r="A24" s="140">
        <f>(74+71+68+75+73+81+81+74+79+72+75)/11</f>
        <v>74.818181818181813</v>
      </c>
      <c r="B24" s="141">
        <v>18</v>
      </c>
      <c r="C24" s="188" t="s">
        <v>18</v>
      </c>
      <c r="D24" s="138">
        <f>8+19+22.5+16+14+2+6.5+3+11+10</f>
        <v>112</v>
      </c>
      <c r="E24" s="134">
        <v>8</v>
      </c>
      <c r="F24" s="142">
        <v>3</v>
      </c>
      <c r="G24" s="142">
        <v>1</v>
      </c>
      <c r="H24" s="136">
        <v>11</v>
      </c>
      <c r="I24" s="143">
        <v>0</v>
      </c>
      <c r="J24" s="143">
        <v>3</v>
      </c>
      <c r="K24" s="149">
        <v>9</v>
      </c>
      <c r="L24" s="154" t="s">
        <v>229</v>
      </c>
      <c r="M24" s="173" t="s">
        <v>234</v>
      </c>
      <c r="N24" s="154" t="s">
        <v>226</v>
      </c>
      <c r="O24" s="162" t="s">
        <v>245</v>
      </c>
      <c r="P24" s="154" t="s">
        <v>231</v>
      </c>
      <c r="Q24" s="154" t="s">
        <v>250</v>
      </c>
      <c r="R24" s="168" t="s">
        <v>282</v>
      </c>
      <c r="S24" s="153" t="s">
        <v>211</v>
      </c>
      <c r="T24" s="156" t="s">
        <v>211</v>
      </c>
      <c r="U24" s="150" t="s">
        <v>236</v>
      </c>
      <c r="V24" s="156" t="s">
        <v>211</v>
      </c>
      <c r="W24" s="155" t="s">
        <v>230</v>
      </c>
      <c r="X24" s="150" t="s">
        <v>225</v>
      </c>
      <c r="Y24" s="156" t="s">
        <v>211</v>
      </c>
      <c r="Z24" s="156" t="s">
        <v>211</v>
      </c>
      <c r="AA24" s="156" t="s">
        <v>211</v>
      </c>
      <c r="AB24" s="150">
        <v>7</v>
      </c>
      <c r="AC24" s="162" t="s">
        <v>245</v>
      </c>
      <c r="AD24" s="156" t="s">
        <v>211</v>
      </c>
      <c r="AE24" s="156" t="s">
        <v>211</v>
      </c>
      <c r="AF24" s="156" t="s">
        <v>211</v>
      </c>
      <c r="AG24" s="39"/>
      <c r="AI24" s="188" t="s">
        <v>18</v>
      </c>
      <c r="AJ24" s="177"/>
    </row>
    <row r="25" spans="1:36" ht="21" x14ac:dyDescent="0.35">
      <c r="A25" s="125">
        <f>(87+84+80+84+76+77+75+76+78+78)/10</f>
        <v>79.5</v>
      </c>
      <c r="B25" s="126">
        <v>19</v>
      </c>
      <c r="C25" s="78" t="s">
        <v>24</v>
      </c>
      <c r="D25" s="138">
        <f>10+9.5+7+17+16+19+7.5+19</f>
        <v>105</v>
      </c>
      <c r="E25" s="134">
        <v>0</v>
      </c>
      <c r="F25" s="39">
        <v>0</v>
      </c>
      <c r="G25" s="39">
        <v>0</v>
      </c>
      <c r="H25" s="136">
        <v>10</v>
      </c>
      <c r="I25" s="132">
        <v>0</v>
      </c>
      <c r="J25" s="132">
        <v>3</v>
      </c>
      <c r="K25" s="149" t="s">
        <v>228</v>
      </c>
      <c r="L25" s="153" t="s">
        <v>211</v>
      </c>
      <c r="M25" s="153" t="s">
        <v>211</v>
      </c>
      <c r="N25" s="150">
        <v>7</v>
      </c>
      <c r="O25" s="151" t="s">
        <v>245</v>
      </c>
      <c r="P25" s="150" t="s">
        <v>235</v>
      </c>
      <c r="Q25" s="150" t="s">
        <v>223</v>
      </c>
      <c r="R25" s="153" t="s">
        <v>211</v>
      </c>
      <c r="S25" s="150" t="s">
        <v>233</v>
      </c>
      <c r="T25" s="150">
        <v>4</v>
      </c>
      <c r="U25" s="150" t="s">
        <v>229</v>
      </c>
      <c r="V25" s="157" t="s">
        <v>223</v>
      </c>
      <c r="W25" s="156" t="s">
        <v>211</v>
      </c>
      <c r="X25" s="156" t="s">
        <v>211</v>
      </c>
      <c r="Y25" s="156" t="s">
        <v>211</v>
      </c>
      <c r="Z25" s="156" t="s">
        <v>211</v>
      </c>
      <c r="AA25" s="156" t="s">
        <v>211</v>
      </c>
      <c r="AB25" s="150" t="s">
        <v>229</v>
      </c>
      <c r="AC25" s="151" t="s">
        <v>245</v>
      </c>
      <c r="AD25" s="150" t="s">
        <v>233</v>
      </c>
      <c r="AE25" s="156" t="s">
        <v>211</v>
      </c>
      <c r="AF25" s="156" t="s">
        <v>211</v>
      </c>
      <c r="AG25" s="39"/>
      <c r="AI25" s="78" t="s">
        <v>24</v>
      </c>
      <c r="AJ25" s="177"/>
    </row>
    <row r="26" spans="1:36" ht="21" x14ac:dyDescent="0.35">
      <c r="A26" s="125">
        <f>(88+77+84+86)/4</f>
        <v>83.75</v>
      </c>
      <c r="B26" s="126">
        <v>20</v>
      </c>
      <c r="C26" s="78" t="s">
        <v>30</v>
      </c>
      <c r="D26" s="138">
        <f>4+50+2.5+4</f>
        <v>60.5</v>
      </c>
      <c r="E26" s="134">
        <v>1</v>
      </c>
      <c r="F26" s="39">
        <v>1</v>
      </c>
      <c r="G26" s="39">
        <v>0</v>
      </c>
      <c r="H26" s="136">
        <v>4</v>
      </c>
      <c r="I26" s="132">
        <v>1</v>
      </c>
      <c r="J26" s="132">
        <v>1</v>
      </c>
      <c r="K26" s="149" t="s">
        <v>227</v>
      </c>
      <c r="L26" s="153" t="s">
        <v>211</v>
      </c>
      <c r="M26" s="153" t="s">
        <v>211</v>
      </c>
      <c r="N26" s="153" t="s">
        <v>211</v>
      </c>
      <c r="O26" s="151" t="s">
        <v>245</v>
      </c>
      <c r="P26" s="153" t="s">
        <v>211</v>
      </c>
      <c r="Q26" s="153" t="s">
        <v>211</v>
      </c>
      <c r="R26" s="152" t="s">
        <v>220</v>
      </c>
      <c r="S26" s="153" t="s">
        <v>211</v>
      </c>
      <c r="T26" s="153" t="s">
        <v>211</v>
      </c>
      <c r="U26" s="150" t="s">
        <v>250</v>
      </c>
      <c r="V26" s="156" t="s">
        <v>211</v>
      </c>
      <c r="W26" s="156" t="s">
        <v>211</v>
      </c>
      <c r="X26" s="156" t="s">
        <v>211</v>
      </c>
      <c r="Y26" s="156" t="s">
        <v>211</v>
      </c>
      <c r="Z26" s="156" t="s">
        <v>211</v>
      </c>
      <c r="AA26" s="150">
        <v>15</v>
      </c>
      <c r="AB26" s="156" t="s">
        <v>211</v>
      </c>
      <c r="AC26" s="151" t="s">
        <v>245</v>
      </c>
      <c r="AD26" s="156" t="s">
        <v>211</v>
      </c>
      <c r="AE26" s="156" t="s">
        <v>211</v>
      </c>
      <c r="AF26" s="156" t="s">
        <v>211</v>
      </c>
      <c r="AG26" s="39"/>
      <c r="AI26" s="78" t="s">
        <v>30</v>
      </c>
      <c r="AJ26" s="177"/>
    </row>
    <row r="27" spans="1:36" ht="21" x14ac:dyDescent="0.35">
      <c r="A27" s="125">
        <f>(81+76+78)/3</f>
        <v>78.333333333333329</v>
      </c>
      <c r="B27" s="126">
        <v>21</v>
      </c>
      <c r="C27" s="78" t="s">
        <v>23</v>
      </c>
      <c r="D27" s="138">
        <f>14+24+12</f>
        <v>50</v>
      </c>
      <c r="E27" s="134">
        <v>0</v>
      </c>
      <c r="F27" s="39">
        <v>0</v>
      </c>
      <c r="G27" s="39">
        <v>0</v>
      </c>
      <c r="H27" s="136">
        <v>3</v>
      </c>
      <c r="I27" s="132">
        <v>0</v>
      </c>
      <c r="J27" s="132">
        <v>0</v>
      </c>
      <c r="K27" s="160" t="s">
        <v>211</v>
      </c>
      <c r="L27" s="153" t="s">
        <v>211</v>
      </c>
      <c r="M27" s="153" t="s">
        <v>211</v>
      </c>
      <c r="N27" s="153" t="s">
        <v>211</v>
      </c>
      <c r="O27" s="151" t="s">
        <v>245</v>
      </c>
      <c r="P27" s="153" t="s">
        <v>211</v>
      </c>
      <c r="Q27" s="153" t="s">
        <v>211</v>
      </c>
      <c r="R27" s="168" t="s">
        <v>223</v>
      </c>
      <c r="S27" s="153" t="s">
        <v>211</v>
      </c>
      <c r="T27" s="153" t="s">
        <v>211</v>
      </c>
      <c r="U27" s="153" t="s">
        <v>211</v>
      </c>
      <c r="V27" s="171" t="s">
        <v>211</v>
      </c>
      <c r="W27" s="150">
        <v>6</v>
      </c>
      <c r="X27" s="156" t="s">
        <v>211</v>
      </c>
      <c r="Y27" s="156" t="s">
        <v>211</v>
      </c>
      <c r="Z27" s="150">
        <v>6</v>
      </c>
      <c r="AA27" s="156" t="s">
        <v>211</v>
      </c>
      <c r="AB27" s="156" t="s">
        <v>211</v>
      </c>
      <c r="AC27" s="151" t="s">
        <v>245</v>
      </c>
      <c r="AD27" s="156" t="s">
        <v>211</v>
      </c>
      <c r="AE27" s="156" t="s">
        <v>211</v>
      </c>
      <c r="AF27" s="156" t="s">
        <v>211</v>
      </c>
      <c r="AG27" s="39"/>
      <c r="AI27" s="78" t="s">
        <v>23</v>
      </c>
      <c r="AJ27" s="177"/>
    </row>
    <row r="28" spans="1:36" ht="21" x14ac:dyDescent="0.35">
      <c r="A28" s="125">
        <f>(91+81+84+83+86+79+82)/7</f>
        <v>83.714285714285708</v>
      </c>
      <c r="B28" s="126">
        <v>22</v>
      </c>
      <c r="C28" s="78" t="s">
        <v>114</v>
      </c>
      <c r="D28" s="138">
        <f>6+5.5+4.5+1+30</f>
        <v>47</v>
      </c>
      <c r="E28" s="163">
        <v>0</v>
      </c>
      <c r="F28" s="39">
        <v>0</v>
      </c>
      <c r="G28" s="39">
        <v>0</v>
      </c>
      <c r="H28" s="136">
        <v>7</v>
      </c>
      <c r="I28" s="132">
        <v>0</v>
      </c>
      <c r="J28" s="132">
        <v>0</v>
      </c>
      <c r="K28" s="160" t="s">
        <v>211</v>
      </c>
      <c r="L28" s="153" t="s">
        <v>211</v>
      </c>
      <c r="M28" s="153" t="s">
        <v>211</v>
      </c>
      <c r="N28" s="153" t="s">
        <v>211</v>
      </c>
      <c r="O28" s="151" t="s">
        <v>245</v>
      </c>
      <c r="P28" s="153" t="s">
        <v>211</v>
      </c>
      <c r="Q28" s="153" t="s">
        <v>211</v>
      </c>
      <c r="R28" s="168">
        <v>21</v>
      </c>
      <c r="S28" s="150">
        <v>11</v>
      </c>
      <c r="T28" s="150" t="s">
        <v>227</v>
      </c>
      <c r="U28" s="150" t="s">
        <v>224</v>
      </c>
      <c r="V28" s="154" t="s">
        <v>230</v>
      </c>
      <c r="W28" s="156" t="s">
        <v>211</v>
      </c>
      <c r="X28" s="156" t="s">
        <v>211</v>
      </c>
      <c r="Y28" s="156" t="s">
        <v>211</v>
      </c>
      <c r="Z28" s="156" t="s">
        <v>211</v>
      </c>
      <c r="AA28" s="150" t="s">
        <v>231</v>
      </c>
      <c r="AB28" s="156" t="s">
        <v>211</v>
      </c>
      <c r="AC28" s="151" t="s">
        <v>245</v>
      </c>
      <c r="AD28" s="156" t="s">
        <v>211</v>
      </c>
      <c r="AE28" s="150">
        <v>4</v>
      </c>
      <c r="AF28" s="156" t="s">
        <v>211</v>
      </c>
      <c r="AG28" s="39"/>
      <c r="AI28" s="78" t="s">
        <v>114</v>
      </c>
      <c r="AJ28" s="177"/>
    </row>
    <row r="29" spans="1:36" ht="21" x14ac:dyDescent="0.35">
      <c r="A29" s="125">
        <f>(88+88+90+92)/4</f>
        <v>89.5</v>
      </c>
      <c r="B29" s="126">
        <v>23</v>
      </c>
      <c r="C29" s="78" t="s">
        <v>57</v>
      </c>
      <c r="D29" s="138">
        <f>16+7.5+2.5+3</f>
        <v>29</v>
      </c>
      <c r="E29" s="134">
        <v>0</v>
      </c>
      <c r="F29" s="39">
        <v>0</v>
      </c>
      <c r="G29" s="39">
        <v>0</v>
      </c>
      <c r="H29" s="136">
        <v>4</v>
      </c>
      <c r="I29" s="132">
        <v>0</v>
      </c>
      <c r="J29" s="132">
        <v>1</v>
      </c>
      <c r="K29" s="160" t="s">
        <v>211</v>
      </c>
      <c r="L29" s="153" t="s">
        <v>211</v>
      </c>
      <c r="M29" s="153" t="s">
        <v>211</v>
      </c>
      <c r="N29" s="150" t="s">
        <v>226</v>
      </c>
      <c r="O29" s="151" t="s">
        <v>245</v>
      </c>
      <c r="P29" s="153" t="s">
        <v>211</v>
      </c>
      <c r="Q29" s="153" t="s">
        <v>211</v>
      </c>
      <c r="R29" s="153" t="s">
        <v>211</v>
      </c>
      <c r="S29" s="153" t="s">
        <v>211</v>
      </c>
      <c r="T29" s="150" t="s">
        <v>223</v>
      </c>
      <c r="U29" s="150" t="s">
        <v>250</v>
      </c>
      <c r="V29" s="156" t="s">
        <v>211</v>
      </c>
      <c r="W29" s="150" t="s">
        <v>230</v>
      </c>
      <c r="X29" s="156" t="s">
        <v>211</v>
      </c>
      <c r="Y29" s="156" t="s">
        <v>211</v>
      </c>
      <c r="Z29" s="156" t="s">
        <v>211</v>
      </c>
      <c r="AA29" s="156" t="s">
        <v>211</v>
      </c>
      <c r="AB29" s="156" t="s">
        <v>211</v>
      </c>
      <c r="AC29" s="151" t="s">
        <v>245</v>
      </c>
      <c r="AD29" s="156" t="s">
        <v>211</v>
      </c>
      <c r="AE29" s="156" t="s">
        <v>211</v>
      </c>
      <c r="AF29" s="156" t="s">
        <v>211</v>
      </c>
      <c r="AG29" s="39"/>
      <c r="AI29" s="78" t="s">
        <v>57</v>
      </c>
      <c r="AJ29" s="177"/>
    </row>
    <row r="30" spans="1:36" ht="21" x14ac:dyDescent="0.35">
      <c r="A30" s="125">
        <f>(91+92+93+89+102+87+83+91)/8</f>
        <v>91</v>
      </c>
      <c r="B30" s="126">
        <v>24</v>
      </c>
      <c r="C30" s="78" t="s">
        <v>32</v>
      </c>
      <c r="D30" s="138">
        <f>4.5+5+2+8+4</f>
        <v>23.5</v>
      </c>
      <c r="E30" s="134">
        <v>1</v>
      </c>
      <c r="F30" s="39">
        <v>0</v>
      </c>
      <c r="G30" s="39">
        <v>0</v>
      </c>
      <c r="H30" s="136">
        <v>8</v>
      </c>
      <c r="I30" s="132">
        <v>1</v>
      </c>
      <c r="J30" s="132">
        <v>2</v>
      </c>
      <c r="K30" s="160" t="s">
        <v>211</v>
      </c>
      <c r="L30" s="150" t="s">
        <v>224</v>
      </c>
      <c r="M30" s="150">
        <v>12</v>
      </c>
      <c r="N30" s="153" t="s">
        <v>211</v>
      </c>
      <c r="O30" s="151" t="s">
        <v>245</v>
      </c>
      <c r="P30" s="153" t="s">
        <v>211</v>
      </c>
      <c r="Q30" s="153" t="s">
        <v>211</v>
      </c>
      <c r="R30" s="168">
        <v>16</v>
      </c>
      <c r="S30" s="161" t="s">
        <v>242</v>
      </c>
      <c r="T30" s="153" t="s">
        <v>211</v>
      </c>
      <c r="U30" s="153" t="s">
        <v>211</v>
      </c>
      <c r="V30" s="171" t="s">
        <v>211</v>
      </c>
      <c r="W30" s="156" t="s">
        <v>211</v>
      </c>
      <c r="X30" s="156" t="s">
        <v>211</v>
      </c>
      <c r="Y30" s="156" t="s">
        <v>211</v>
      </c>
      <c r="Z30" s="156" t="s">
        <v>211</v>
      </c>
      <c r="AA30" s="150">
        <v>13</v>
      </c>
      <c r="AB30" s="150">
        <v>13</v>
      </c>
      <c r="AC30" s="151" t="s">
        <v>245</v>
      </c>
      <c r="AD30" s="150" t="s">
        <v>226</v>
      </c>
      <c r="AE30" s="172" t="s">
        <v>220</v>
      </c>
      <c r="AF30" s="150">
        <v>7</v>
      </c>
      <c r="AG30" s="39"/>
      <c r="AI30" s="78" t="s">
        <v>32</v>
      </c>
      <c r="AJ30" s="177"/>
    </row>
    <row r="31" spans="1:36" ht="21" x14ac:dyDescent="0.35">
      <c r="A31" s="125">
        <f>(84+85)/2</f>
        <v>84.5</v>
      </c>
      <c r="B31" s="126">
        <v>25</v>
      </c>
      <c r="C31" s="78" t="s">
        <v>222</v>
      </c>
      <c r="D31" s="138">
        <v>19.5</v>
      </c>
      <c r="E31" s="134">
        <v>0</v>
      </c>
      <c r="F31" s="39">
        <v>0</v>
      </c>
      <c r="G31" s="39">
        <v>0</v>
      </c>
      <c r="H31" s="136">
        <v>2</v>
      </c>
      <c r="I31" s="132">
        <v>0</v>
      </c>
      <c r="J31" s="132">
        <v>2</v>
      </c>
      <c r="K31" s="160" t="s">
        <v>211</v>
      </c>
      <c r="L31" s="153" t="s">
        <v>211</v>
      </c>
      <c r="M31" s="153" t="s">
        <v>211</v>
      </c>
      <c r="N31" s="153" t="s">
        <v>211</v>
      </c>
      <c r="O31" s="151" t="s">
        <v>245</v>
      </c>
      <c r="P31" s="153" t="s">
        <v>211</v>
      </c>
      <c r="Q31" s="153" t="s">
        <v>211</v>
      </c>
      <c r="R31" s="153" t="s">
        <v>211</v>
      </c>
      <c r="S31" s="153" t="s">
        <v>211</v>
      </c>
      <c r="T31" s="153" t="s">
        <v>211</v>
      </c>
      <c r="U31" s="153" t="s">
        <v>211</v>
      </c>
      <c r="V31" s="190" t="s">
        <v>234</v>
      </c>
      <c r="W31" s="156" t="s">
        <v>211</v>
      </c>
      <c r="X31" s="156" t="s">
        <v>211</v>
      </c>
      <c r="Y31" s="156" t="s">
        <v>211</v>
      </c>
      <c r="Z31" s="156" t="s">
        <v>211</v>
      </c>
      <c r="AA31" s="156" t="s">
        <v>211</v>
      </c>
      <c r="AB31" s="156" t="s">
        <v>211</v>
      </c>
      <c r="AC31" s="151" t="s">
        <v>245</v>
      </c>
      <c r="AD31" s="156" t="s">
        <v>211</v>
      </c>
      <c r="AE31" s="156" t="s">
        <v>211</v>
      </c>
      <c r="AF31" s="176" t="s">
        <v>234</v>
      </c>
      <c r="AG31" s="39"/>
      <c r="AI31" s="78" t="s">
        <v>222</v>
      </c>
      <c r="AJ31" s="177"/>
    </row>
    <row r="32" spans="1:36" ht="21" x14ac:dyDescent="0.35">
      <c r="A32" s="125">
        <f>(103+100)/2</f>
        <v>101.5</v>
      </c>
      <c r="B32" s="126">
        <v>26</v>
      </c>
      <c r="C32" s="78" t="s">
        <v>112</v>
      </c>
      <c r="D32" s="138">
        <f>2+2</f>
        <v>4</v>
      </c>
      <c r="E32" s="134">
        <v>0</v>
      </c>
      <c r="F32" s="39">
        <v>0</v>
      </c>
      <c r="G32" s="39">
        <v>0</v>
      </c>
      <c r="H32" s="136">
        <v>2</v>
      </c>
      <c r="I32" s="132">
        <v>0</v>
      </c>
      <c r="J32" s="132">
        <v>0</v>
      </c>
      <c r="K32" s="160" t="s">
        <v>211</v>
      </c>
      <c r="L32" s="153" t="s">
        <v>211</v>
      </c>
      <c r="M32" s="150">
        <v>15</v>
      </c>
      <c r="N32" s="153" t="s">
        <v>211</v>
      </c>
      <c r="O32" s="151" t="s">
        <v>245</v>
      </c>
      <c r="P32" s="153" t="s">
        <v>211</v>
      </c>
      <c r="Q32" s="150" t="s">
        <v>250</v>
      </c>
      <c r="R32" s="153" t="s">
        <v>211</v>
      </c>
      <c r="S32" s="153" t="s">
        <v>211</v>
      </c>
      <c r="T32" s="153" t="s">
        <v>211</v>
      </c>
      <c r="U32" s="153" t="s">
        <v>211</v>
      </c>
      <c r="V32" s="171" t="s">
        <v>211</v>
      </c>
      <c r="W32" s="156" t="s">
        <v>211</v>
      </c>
      <c r="X32" s="156" t="s">
        <v>211</v>
      </c>
      <c r="Y32" s="156" t="s">
        <v>211</v>
      </c>
      <c r="Z32" s="156" t="s">
        <v>211</v>
      </c>
      <c r="AA32" s="156" t="s">
        <v>211</v>
      </c>
      <c r="AB32" s="156" t="s">
        <v>211</v>
      </c>
      <c r="AC32" s="151" t="s">
        <v>245</v>
      </c>
      <c r="AD32" s="156" t="s">
        <v>211</v>
      </c>
      <c r="AE32" s="156" t="s">
        <v>211</v>
      </c>
      <c r="AF32" s="156" t="s">
        <v>211</v>
      </c>
      <c r="AG32" s="39"/>
      <c r="AI32" s="78" t="s">
        <v>112</v>
      </c>
    </row>
    <row r="33" spans="1:35" ht="21" x14ac:dyDescent="0.35">
      <c r="A33" s="125">
        <v>0</v>
      </c>
      <c r="B33" s="126">
        <v>27</v>
      </c>
      <c r="C33" s="78" t="s">
        <v>44</v>
      </c>
      <c r="D33" s="138">
        <v>0</v>
      </c>
      <c r="E33" s="134">
        <v>0</v>
      </c>
      <c r="F33" s="39">
        <v>0</v>
      </c>
      <c r="G33" s="39">
        <v>0</v>
      </c>
      <c r="H33" s="136">
        <v>0</v>
      </c>
      <c r="I33" s="132">
        <v>0</v>
      </c>
      <c r="J33" s="132">
        <v>0</v>
      </c>
      <c r="K33" s="160" t="s">
        <v>211</v>
      </c>
      <c r="L33" s="153" t="s">
        <v>211</v>
      </c>
      <c r="M33" s="153" t="s">
        <v>211</v>
      </c>
      <c r="N33" s="153" t="s">
        <v>211</v>
      </c>
      <c r="O33" s="151" t="s">
        <v>245</v>
      </c>
      <c r="P33" s="153" t="s">
        <v>211</v>
      </c>
      <c r="Q33" s="153" t="s">
        <v>211</v>
      </c>
      <c r="R33" s="153" t="s">
        <v>211</v>
      </c>
      <c r="S33" s="153" t="s">
        <v>211</v>
      </c>
      <c r="T33" s="153" t="s">
        <v>211</v>
      </c>
      <c r="U33" s="153" t="s">
        <v>211</v>
      </c>
      <c r="V33" s="156" t="s">
        <v>211</v>
      </c>
      <c r="W33" s="156" t="s">
        <v>211</v>
      </c>
      <c r="X33" s="156" t="s">
        <v>211</v>
      </c>
      <c r="Y33" s="156" t="s">
        <v>211</v>
      </c>
      <c r="Z33" s="156" t="s">
        <v>211</v>
      </c>
      <c r="AA33" s="156" t="s">
        <v>211</v>
      </c>
      <c r="AB33" s="156" t="s">
        <v>211</v>
      </c>
      <c r="AC33" s="151" t="s">
        <v>245</v>
      </c>
      <c r="AD33" s="156" t="s">
        <v>211</v>
      </c>
      <c r="AE33" s="156" t="s">
        <v>211</v>
      </c>
      <c r="AF33" s="156" t="s">
        <v>211</v>
      </c>
      <c r="AI33" s="78" t="s">
        <v>44</v>
      </c>
    </row>
    <row r="34" spans="1:35" x14ac:dyDescent="0.25">
      <c r="C34" s="177"/>
    </row>
  </sheetData>
  <sortState ref="A65:AC90">
    <sortCondition descending="1" ref="D64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workbookViewId="0">
      <selection activeCell="F23" sqref="F23"/>
    </sheetView>
  </sheetViews>
  <sheetFormatPr defaultRowHeight="18" x14ac:dyDescent="0.25"/>
  <cols>
    <col min="1" max="1" width="3.36328125" style="42" customWidth="1"/>
    <col min="2" max="2" width="22.26953125" style="43" customWidth="1"/>
    <col min="3" max="3" width="4.81640625" style="44" customWidth="1"/>
    <col min="4" max="4" width="0.54296875" style="44" customWidth="1"/>
    <col min="5" max="5" width="3.36328125" style="45" customWidth="1"/>
    <col min="6" max="6" width="22.26953125" style="46" customWidth="1"/>
    <col min="7" max="7" width="4.81640625" style="46" customWidth="1"/>
    <col min="8" max="8" width="0.7265625" style="46" customWidth="1"/>
    <col min="9" max="9" width="4.81640625" style="46" customWidth="1"/>
    <col min="10" max="10" width="22.26953125" style="48" customWidth="1"/>
    <col min="11" max="11" width="5.26953125" style="46" customWidth="1"/>
    <col min="12" max="12" width="23.36328125" style="46" customWidth="1"/>
    <col min="13" max="16384" width="8.7265625" style="46"/>
  </cols>
  <sheetData>
    <row r="1" spans="1:11" ht="34.5" x14ac:dyDescent="0.45">
      <c r="H1" s="47" t="s">
        <v>51</v>
      </c>
      <c r="I1" s="47"/>
      <c r="K1" s="47"/>
    </row>
    <row r="2" spans="1:11" x14ac:dyDescent="0.25">
      <c r="B2" s="49" t="s">
        <v>46</v>
      </c>
    </row>
    <row r="3" spans="1:11" x14ac:dyDescent="0.25">
      <c r="B3" s="50" t="s">
        <v>56</v>
      </c>
    </row>
    <row r="4" spans="1:11" x14ac:dyDescent="0.25">
      <c r="B4" s="50" t="s">
        <v>55</v>
      </c>
    </row>
    <row r="5" spans="1:11" x14ac:dyDescent="0.25">
      <c r="B5" s="50"/>
    </row>
    <row r="6" spans="1:11" x14ac:dyDescent="0.25">
      <c r="B6" s="51" t="s">
        <v>52</v>
      </c>
      <c r="F6" s="51" t="s">
        <v>53</v>
      </c>
      <c r="G6" s="51"/>
      <c r="J6" s="51" t="s">
        <v>54</v>
      </c>
    </row>
    <row r="7" spans="1:11" x14ac:dyDescent="0.25">
      <c r="B7" s="63" t="s">
        <v>118</v>
      </c>
      <c r="F7" s="63" t="s">
        <v>219</v>
      </c>
      <c r="G7" s="51"/>
      <c r="J7" s="63" t="s">
        <v>119</v>
      </c>
    </row>
    <row r="8" spans="1:11" s="56" customFormat="1" x14ac:dyDescent="0.25">
      <c r="A8" s="52"/>
      <c r="B8" s="53" t="s">
        <v>47</v>
      </c>
      <c r="C8" s="54" t="s">
        <v>48</v>
      </c>
      <c r="D8" s="54"/>
      <c r="E8" s="55"/>
      <c r="F8" s="53" t="s">
        <v>49</v>
      </c>
      <c r="G8" s="54" t="s">
        <v>48</v>
      </c>
      <c r="J8" s="54" t="s">
        <v>50</v>
      </c>
      <c r="K8" s="54" t="s">
        <v>48</v>
      </c>
    </row>
    <row r="9" spans="1:11" s="61" customFormat="1" ht="20.25" x14ac:dyDescent="0.3">
      <c r="A9" s="62">
        <v>1</v>
      </c>
      <c r="B9" s="201" t="s">
        <v>311</v>
      </c>
      <c r="C9" s="59"/>
      <c r="D9" s="59"/>
      <c r="E9" s="62">
        <v>1</v>
      </c>
      <c r="F9" s="202" t="s">
        <v>19</v>
      </c>
      <c r="G9" s="59" t="s">
        <v>314</v>
      </c>
      <c r="I9" s="62" t="s">
        <v>220</v>
      </c>
      <c r="J9" s="201" t="s">
        <v>320</v>
      </c>
      <c r="K9" s="59" t="s">
        <v>319</v>
      </c>
    </row>
    <row r="10" spans="1:11" s="61" customFormat="1" ht="20.25" x14ac:dyDescent="0.3">
      <c r="A10" s="62">
        <v>2</v>
      </c>
      <c r="B10" s="201" t="s">
        <v>312</v>
      </c>
      <c r="C10" s="59"/>
      <c r="D10" s="59"/>
      <c r="E10" s="62">
        <v>2</v>
      </c>
      <c r="F10" s="202" t="s">
        <v>163</v>
      </c>
      <c r="G10" s="59" t="s">
        <v>314</v>
      </c>
      <c r="I10" s="62">
        <v>2</v>
      </c>
      <c r="J10" s="201" t="s">
        <v>163</v>
      </c>
      <c r="K10" s="59" t="s">
        <v>319</v>
      </c>
    </row>
    <row r="11" spans="1:11" s="61" customFormat="1" ht="20.25" x14ac:dyDescent="0.3">
      <c r="A11" s="62">
        <v>3</v>
      </c>
      <c r="B11" s="201" t="s">
        <v>313</v>
      </c>
      <c r="C11" s="59"/>
      <c r="D11" s="59"/>
      <c r="E11" s="62">
        <v>3</v>
      </c>
      <c r="F11" s="201" t="s">
        <v>33</v>
      </c>
      <c r="G11" s="59" t="s">
        <v>315</v>
      </c>
      <c r="I11" s="62"/>
      <c r="J11" s="201"/>
    </row>
    <row r="12" spans="1:11" s="61" customFormat="1" ht="20.25" x14ac:dyDescent="0.3">
      <c r="A12" s="62">
        <v>4</v>
      </c>
      <c r="B12" s="201"/>
      <c r="C12" s="59"/>
      <c r="D12" s="59"/>
      <c r="E12" s="62">
        <v>4</v>
      </c>
      <c r="F12" s="201" t="s">
        <v>21</v>
      </c>
      <c r="G12" s="59" t="s">
        <v>316</v>
      </c>
      <c r="I12" s="62"/>
      <c r="J12" s="201" t="s">
        <v>322</v>
      </c>
    </row>
    <row r="13" spans="1:11" s="61" customFormat="1" ht="20.25" x14ac:dyDescent="0.3">
      <c r="A13" s="62">
        <v>5</v>
      </c>
      <c r="B13" s="201"/>
      <c r="C13" s="59"/>
      <c r="D13" s="59"/>
      <c r="E13" s="62">
        <v>5</v>
      </c>
      <c r="F13" s="201" t="s">
        <v>208</v>
      </c>
      <c r="G13" s="59" t="s">
        <v>316</v>
      </c>
      <c r="I13" s="62"/>
      <c r="J13" s="201" t="s">
        <v>321</v>
      </c>
    </row>
    <row r="14" spans="1:11" s="61" customFormat="1" ht="20.25" x14ac:dyDescent="0.3">
      <c r="A14" s="62">
        <v>6</v>
      </c>
      <c r="B14" s="201"/>
      <c r="C14" s="59"/>
      <c r="D14" s="59"/>
      <c r="E14" s="62"/>
      <c r="F14" s="201"/>
      <c r="I14" s="62"/>
      <c r="J14" s="201"/>
    </row>
    <row r="15" spans="1:11" s="61" customFormat="1" ht="20.25" x14ac:dyDescent="0.3">
      <c r="A15" s="62">
        <v>7</v>
      </c>
      <c r="B15" s="201"/>
      <c r="C15" s="59"/>
      <c r="D15" s="59"/>
      <c r="E15" s="62"/>
      <c r="F15" s="201"/>
      <c r="I15" s="62"/>
      <c r="J15" s="201"/>
    </row>
    <row r="16" spans="1:11" s="61" customFormat="1" ht="22.5" x14ac:dyDescent="0.45">
      <c r="A16" s="62"/>
      <c r="B16" s="192"/>
      <c r="C16" s="59"/>
      <c r="D16" s="59"/>
      <c r="E16" s="62"/>
      <c r="F16" s="192"/>
      <c r="I16" s="62"/>
      <c r="J16" s="192"/>
    </row>
    <row r="17" spans="1:10" s="61" customFormat="1" ht="22.5" x14ac:dyDescent="0.45">
      <c r="A17" s="62"/>
      <c r="B17" s="192"/>
      <c r="C17" s="59"/>
      <c r="D17" s="59"/>
      <c r="E17" s="60"/>
      <c r="F17" s="192"/>
      <c r="J17" s="192"/>
    </row>
    <row r="18" spans="1:10" s="61" customFormat="1" ht="22.5" x14ac:dyDescent="0.45">
      <c r="A18" s="62"/>
      <c r="B18" s="192"/>
      <c r="C18" s="59"/>
      <c r="D18" s="59"/>
      <c r="E18" s="60"/>
      <c r="F18" s="192"/>
      <c r="J18" s="192"/>
    </row>
    <row r="19" spans="1:10" s="61" customFormat="1" ht="22.5" x14ac:dyDescent="0.45">
      <c r="A19" s="62"/>
      <c r="B19" s="191"/>
      <c r="C19" s="59"/>
      <c r="D19" s="59"/>
      <c r="E19" s="60"/>
      <c r="F19" s="192"/>
    </row>
    <row r="20" spans="1:10" ht="22.5" x14ac:dyDescent="0.45">
      <c r="A20" s="46"/>
      <c r="B20" s="191"/>
      <c r="C20" s="57"/>
      <c r="D20" s="57"/>
      <c r="E20" s="58"/>
      <c r="F20" s="192"/>
      <c r="J20" s="46"/>
    </row>
    <row r="21" spans="1:10" ht="22.5" x14ac:dyDescent="0.45">
      <c r="F21" s="192"/>
    </row>
    <row r="22" spans="1:10" ht="22.5" x14ac:dyDescent="0.45">
      <c r="F22" s="192"/>
    </row>
    <row r="23" spans="1:10" ht="22.5" x14ac:dyDescent="0.45">
      <c r="F23" s="192"/>
    </row>
    <row r="24" spans="1:10" ht="22.5" x14ac:dyDescent="0.45">
      <c r="F24" s="192"/>
    </row>
    <row r="25" spans="1:10" ht="22.5" x14ac:dyDescent="0.45">
      <c r="F25" s="192"/>
    </row>
    <row r="26" spans="1:10" ht="22.5" x14ac:dyDescent="0.45">
      <c r="F26" s="192"/>
    </row>
    <row r="27" spans="1:10" ht="22.5" x14ac:dyDescent="0.45">
      <c r="F27" s="192"/>
    </row>
    <row r="28" spans="1:10" ht="22.5" x14ac:dyDescent="0.45">
      <c r="F28" s="192"/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3"/>
  <sheetViews>
    <sheetView topLeftCell="B1" workbookViewId="0">
      <selection activeCell="G31" sqref="G31"/>
    </sheetView>
  </sheetViews>
  <sheetFormatPr defaultRowHeight="18" x14ac:dyDescent="0.25"/>
  <cols>
    <col min="1" max="1" width="8.7265625" customWidth="1"/>
  </cols>
  <sheetData>
    <row r="2" spans="2:3" x14ac:dyDescent="0.25">
      <c r="B2" t="s">
        <v>120</v>
      </c>
    </row>
    <row r="3" spans="2:3" x14ac:dyDescent="0.25">
      <c r="B3" t="s">
        <v>217</v>
      </c>
      <c r="C3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2"/>
  <sheetViews>
    <sheetView topLeftCell="U1" workbookViewId="0">
      <selection activeCell="X28" sqref="X28"/>
    </sheetView>
  </sheetViews>
  <sheetFormatPr defaultRowHeight="18" x14ac:dyDescent="0.25"/>
  <cols>
    <col min="1" max="1" width="14.36328125" style="107" customWidth="1"/>
    <col min="2" max="2" width="14.453125" style="107" customWidth="1"/>
    <col min="3" max="3" width="14.453125" style="118" customWidth="1"/>
    <col min="4" max="4" width="15" style="118" customWidth="1"/>
    <col min="5" max="5" width="14.1796875" style="118" customWidth="1"/>
    <col min="6" max="6" width="15" style="118" customWidth="1"/>
    <col min="7" max="7" width="15.26953125" style="107" customWidth="1"/>
    <col min="8" max="8" width="15.7265625" style="107" customWidth="1"/>
    <col min="9" max="9" width="14.7265625" style="107" customWidth="1"/>
    <col min="10" max="10" width="14.54296875" style="107" customWidth="1"/>
    <col min="11" max="11" width="15" style="107" customWidth="1"/>
    <col min="12" max="12" width="14.54296875" style="107" customWidth="1"/>
    <col min="13" max="13" width="16.26953125" style="175" customWidth="1"/>
    <col min="14" max="14" width="14.54296875" style="107" customWidth="1"/>
    <col min="15" max="15" width="14.90625" style="107" customWidth="1"/>
    <col min="16" max="16" width="15.36328125" style="107" customWidth="1"/>
    <col min="17" max="17" width="14.81640625" style="107" customWidth="1"/>
    <col min="18" max="18" width="15.81640625" style="118" customWidth="1"/>
    <col min="19" max="19" width="14.453125" style="107" customWidth="1"/>
    <col min="20" max="20" width="17.6328125" style="107" customWidth="1"/>
    <col min="21" max="21" width="15.7265625" style="107" customWidth="1"/>
    <col min="22" max="22" width="17.6328125" style="107" customWidth="1"/>
    <col min="23" max="23" width="12.81640625" style="107" customWidth="1"/>
    <col min="24" max="24" width="18.1796875" style="118" customWidth="1"/>
    <col min="25" max="25" width="18.54296875" style="107" customWidth="1"/>
    <col min="26" max="16384" width="8.7265625" style="107"/>
  </cols>
  <sheetData>
    <row r="1" spans="1:25" x14ac:dyDescent="0.25">
      <c r="A1" s="113" t="s">
        <v>210</v>
      </c>
      <c r="B1" s="113" t="s">
        <v>221</v>
      </c>
      <c r="C1" s="113" t="s">
        <v>232</v>
      </c>
      <c r="D1" s="113" t="s">
        <v>237</v>
      </c>
      <c r="E1" s="113" t="s">
        <v>244</v>
      </c>
      <c r="F1" s="113" t="s">
        <v>246</v>
      </c>
      <c r="G1" s="113" t="s">
        <v>249</v>
      </c>
      <c r="H1" s="113" t="s">
        <v>279</v>
      </c>
      <c r="I1" s="113" t="s">
        <v>283</v>
      </c>
      <c r="J1" s="113" t="s">
        <v>284</v>
      </c>
      <c r="K1" s="113" t="s">
        <v>287</v>
      </c>
      <c r="L1" s="113" t="s">
        <v>289</v>
      </c>
      <c r="M1" s="113" t="s">
        <v>290</v>
      </c>
      <c r="N1" s="113" t="s">
        <v>295</v>
      </c>
      <c r="O1" s="113" t="s">
        <v>299</v>
      </c>
      <c r="P1" s="113" t="s">
        <v>303</v>
      </c>
      <c r="Q1" s="113" t="s">
        <v>306</v>
      </c>
      <c r="R1" s="113" t="s">
        <v>307</v>
      </c>
      <c r="S1" s="113" t="s">
        <v>309</v>
      </c>
      <c r="T1" s="113" t="s">
        <v>47</v>
      </c>
      <c r="U1" s="113" t="s">
        <v>49</v>
      </c>
      <c r="V1" s="113" t="s">
        <v>317</v>
      </c>
      <c r="X1" s="194"/>
      <c r="Y1" s="195"/>
    </row>
    <row r="2" spans="1:25" x14ac:dyDescent="0.25">
      <c r="A2" s="109" t="s">
        <v>27</v>
      </c>
      <c r="B2" s="112" t="s">
        <v>21</v>
      </c>
      <c r="C2" s="111" t="s">
        <v>22</v>
      </c>
      <c r="D2" s="109" t="s">
        <v>19</v>
      </c>
      <c r="E2" s="147" t="s">
        <v>247</v>
      </c>
      <c r="F2" s="123" t="s">
        <v>208</v>
      </c>
      <c r="G2" s="109" t="s">
        <v>248</v>
      </c>
      <c r="H2" s="110" t="s">
        <v>17</v>
      </c>
      <c r="I2" s="112" t="s">
        <v>25</v>
      </c>
      <c r="J2" s="110" t="s">
        <v>28</v>
      </c>
      <c r="K2" s="109" t="s">
        <v>162</v>
      </c>
      <c r="L2" s="124" t="s">
        <v>163</v>
      </c>
      <c r="M2" s="186" t="s">
        <v>28</v>
      </c>
      <c r="N2" s="109" t="s">
        <v>18</v>
      </c>
      <c r="O2" s="108" t="s">
        <v>29</v>
      </c>
      <c r="P2" s="124" t="s">
        <v>23</v>
      </c>
      <c r="Q2" s="110" t="s">
        <v>17</v>
      </c>
      <c r="R2" s="112" t="s">
        <v>20</v>
      </c>
      <c r="S2" s="147" t="s">
        <v>247</v>
      </c>
      <c r="T2" s="109" t="s">
        <v>33</v>
      </c>
      <c r="U2" s="111" t="s">
        <v>114</v>
      </c>
      <c r="V2" s="110" t="s">
        <v>18</v>
      </c>
      <c r="X2" s="110" t="s">
        <v>17</v>
      </c>
      <c r="Y2" s="118"/>
    </row>
    <row r="3" spans="1:25" x14ac:dyDescent="0.25">
      <c r="A3" s="109" t="s">
        <v>20</v>
      </c>
      <c r="B3" s="112" t="s">
        <v>17</v>
      </c>
      <c r="C3" s="111" t="s">
        <v>112</v>
      </c>
      <c r="D3" s="109" t="s">
        <v>163</v>
      </c>
      <c r="E3" s="147" t="s">
        <v>247</v>
      </c>
      <c r="F3" s="123" t="s">
        <v>26</v>
      </c>
      <c r="G3" s="109" t="s">
        <v>113</v>
      </c>
      <c r="H3" s="110" t="s">
        <v>114</v>
      </c>
      <c r="I3" s="112" t="s">
        <v>29</v>
      </c>
      <c r="J3" s="110" t="s">
        <v>22</v>
      </c>
      <c r="K3" s="109" t="s">
        <v>33</v>
      </c>
      <c r="L3" s="124" t="s">
        <v>114</v>
      </c>
      <c r="M3" s="187" t="s">
        <v>25</v>
      </c>
      <c r="N3" s="109" t="s">
        <v>17</v>
      </c>
      <c r="O3" s="108" t="s">
        <v>20</v>
      </c>
      <c r="P3" s="124" t="s">
        <v>33</v>
      </c>
      <c r="Q3" s="110" t="s">
        <v>31</v>
      </c>
      <c r="R3" s="112" t="s">
        <v>25</v>
      </c>
      <c r="S3" s="147" t="s">
        <v>247</v>
      </c>
      <c r="T3" s="109" t="s">
        <v>26</v>
      </c>
      <c r="U3" s="111" t="s">
        <v>33</v>
      </c>
      <c r="V3" s="110" t="s">
        <v>222</v>
      </c>
      <c r="X3" s="110" t="s">
        <v>163</v>
      </c>
      <c r="Y3" s="118"/>
    </row>
    <row r="4" spans="1:25" x14ac:dyDescent="0.25">
      <c r="A4" s="109" t="s">
        <v>24</v>
      </c>
      <c r="B4" s="112" t="s">
        <v>32</v>
      </c>
      <c r="C4" s="111" t="s">
        <v>21</v>
      </c>
      <c r="D4" s="109" t="s">
        <v>208</v>
      </c>
      <c r="E4" s="147" t="s">
        <v>247</v>
      </c>
      <c r="F4" s="123" t="s">
        <v>248</v>
      </c>
      <c r="G4" s="109" t="s">
        <v>17</v>
      </c>
      <c r="H4" s="110" t="s">
        <v>19</v>
      </c>
      <c r="I4" s="112" t="s">
        <v>22</v>
      </c>
      <c r="J4" s="110" t="s">
        <v>20</v>
      </c>
      <c r="K4" s="109" t="s">
        <v>163</v>
      </c>
      <c r="L4" s="124" t="s">
        <v>22</v>
      </c>
      <c r="M4" s="187" t="s">
        <v>163</v>
      </c>
      <c r="N4" s="109" t="s">
        <v>29</v>
      </c>
      <c r="O4" s="108" t="s">
        <v>208</v>
      </c>
      <c r="P4" s="124" t="s">
        <v>20</v>
      </c>
      <c r="Q4" s="110" t="s">
        <v>33</v>
      </c>
      <c r="R4" s="112" t="s">
        <v>304</v>
      </c>
      <c r="S4" s="147" t="s">
        <v>247</v>
      </c>
      <c r="T4" s="109" t="s">
        <v>27</v>
      </c>
      <c r="U4" s="111" t="s">
        <v>208</v>
      </c>
      <c r="V4" s="110" t="s">
        <v>25</v>
      </c>
      <c r="X4" s="110" t="s">
        <v>28</v>
      </c>
      <c r="Y4" s="118"/>
    </row>
    <row r="5" spans="1:25" x14ac:dyDescent="0.25">
      <c r="A5" s="109" t="s">
        <v>30</v>
      </c>
      <c r="B5" s="112" t="s">
        <v>26</v>
      </c>
      <c r="C5" s="111"/>
      <c r="D5" s="109"/>
      <c r="E5" s="147" t="s">
        <v>247</v>
      </c>
      <c r="F5" s="123"/>
      <c r="G5" s="109" t="s">
        <v>33</v>
      </c>
      <c r="H5" s="110"/>
      <c r="I5" s="112" t="s">
        <v>27</v>
      </c>
      <c r="J5" s="110" t="s">
        <v>17</v>
      </c>
      <c r="K5" s="109" t="s">
        <v>288</v>
      </c>
      <c r="L5" s="124" t="s">
        <v>29</v>
      </c>
      <c r="M5" s="187" t="s">
        <v>292</v>
      </c>
      <c r="N5" s="109" t="s">
        <v>296</v>
      </c>
      <c r="O5" s="108"/>
      <c r="P5" s="124" t="s">
        <v>163</v>
      </c>
      <c r="Q5" s="110"/>
      <c r="R5" s="112"/>
      <c r="S5" s="147" t="s">
        <v>247</v>
      </c>
      <c r="T5" s="109"/>
      <c r="U5" s="111"/>
      <c r="V5" s="110"/>
      <c r="X5" s="110" t="s">
        <v>18</v>
      </c>
      <c r="Y5" s="118"/>
    </row>
    <row r="6" spans="1:25" x14ac:dyDescent="0.25">
      <c r="A6" s="110" t="s">
        <v>22</v>
      </c>
      <c r="B6" s="123" t="s">
        <v>18</v>
      </c>
      <c r="C6" s="108" t="s">
        <v>29</v>
      </c>
      <c r="D6" s="111" t="s">
        <v>28</v>
      </c>
      <c r="E6" s="147" t="s">
        <v>247</v>
      </c>
      <c r="F6" s="112" t="s">
        <v>20</v>
      </c>
      <c r="G6" s="111" t="s">
        <v>21</v>
      </c>
      <c r="H6" s="109" t="s">
        <v>22</v>
      </c>
      <c r="I6" s="170" t="s">
        <v>21</v>
      </c>
      <c r="J6" s="109" t="s">
        <v>34</v>
      </c>
      <c r="K6" s="108" t="s">
        <v>29</v>
      </c>
      <c r="L6" s="110" t="s">
        <v>28</v>
      </c>
      <c r="M6" s="182" t="s">
        <v>23</v>
      </c>
      <c r="N6" s="112" t="s">
        <v>19</v>
      </c>
      <c r="O6" s="109" t="s">
        <v>33</v>
      </c>
      <c r="P6" s="108" t="s">
        <v>29</v>
      </c>
      <c r="Q6" s="124" t="s">
        <v>19</v>
      </c>
      <c r="R6" s="110" t="s">
        <v>163</v>
      </c>
      <c r="S6" s="147" t="s">
        <v>247</v>
      </c>
      <c r="T6" s="124" t="s">
        <v>17</v>
      </c>
      <c r="U6" s="110" t="s">
        <v>19</v>
      </c>
      <c r="V6" s="109" t="s">
        <v>32</v>
      </c>
      <c r="X6" s="110" t="s">
        <v>33</v>
      </c>
      <c r="Y6" s="118"/>
    </row>
    <row r="7" spans="1:25" x14ac:dyDescent="0.25">
      <c r="A7" s="110" t="s">
        <v>163</v>
      </c>
      <c r="B7" s="123" t="s">
        <v>163</v>
      </c>
      <c r="C7" s="108" t="s">
        <v>163</v>
      </c>
      <c r="D7" s="111" t="s">
        <v>18</v>
      </c>
      <c r="E7" s="147" t="s">
        <v>247</v>
      </c>
      <c r="F7" s="112" t="s">
        <v>18</v>
      </c>
      <c r="G7" s="111" t="s">
        <v>28</v>
      </c>
      <c r="H7" s="109" t="s">
        <v>18</v>
      </c>
      <c r="I7" s="170" t="s">
        <v>163</v>
      </c>
      <c r="J7" s="109" t="s">
        <v>29</v>
      </c>
      <c r="K7" s="108" t="s">
        <v>17</v>
      </c>
      <c r="L7" s="110" t="s">
        <v>19</v>
      </c>
      <c r="M7" s="183" t="s">
        <v>291</v>
      </c>
      <c r="N7" s="112" t="s">
        <v>34</v>
      </c>
      <c r="O7" s="109" t="s">
        <v>163</v>
      </c>
      <c r="P7" s="108" t="s">
        <v>28</v>
      </c>
      <c r="Q7" s="124" t="s">
        <v>18</v>
      </c>
      <c r="R7" s="110" t="s">
        <v>18</v>
      </c>
      <c r="S7" s="147" t="s">
        <v>247</v>
      </c>
      <c r="T7" s="124" t="s">
        <v>20</v>
      </c>
      <c r="U7" s="110" t="s">
        <v>163</v>
      </c>
      <c r="V7" s="109" t="s">
        <v>29</v>
      </c>
      <c r="X7" s="110" t="s">
        <v>29</v>
      </c>
      <c r="Y7" s="118"/>
    </row>
    <row r="8" spans="1:25" x14ac:dyDescent="0.25">
      <c r="A8" s="110" t="s">
        <v>208</v>
      </c>
      <c r="B8" s="123" t="s">
        <v>20</v>
      </c>
      <c r="C8" s="108" t="s">
        <v>32</v>
      </c>
      <c r="D8" s="111" t="s">
        <v>33</v>
      </c>
      <c r="E8" s="147" t="s">
        <v>247</v>
      </c>
      <c r="F8" s="112" t="s">
        <v>21</v>
      </c>
      <c r="G8" s="111" t="s">
        <v>208</v>
      </c>
      <c r="H8" s="109" t="s">
        <v>20</v>
      </c>
      <c r="I8" s="170" t="s">
        <v>208</v>
      </c>
      <c r="J8" s="109" t="s">
        <v>57</v>
      </c>
      <c r="K8" s="108" t="s">
        <v>30</v>
      </c>
      <c r="L8" s="110" t="s">
        <v>222</v>
      </c>
      <c r="M8" s="183" t="s">
        <v>19</v>
      </c>
      <c r="N8" s="112" t="s">
        <v>163</v>
      </c>
      <c r="O8" s="109" t="s">
        <v>26</v>
      </c>
      <c r="P8" s="108" t="s">
        <v>21</v>
      </c>
      <c r="Q8" s="124" t="s">
        <v>27</v>
      </c>
      <c r="R8" s="110" t="s">
        <v>33</v>
      </c>
      <c r="S8" s="147" t="s">
        <v>247</v>
      </c>
      <c r="T8" s="124" t="s">
        <v>25</v>
      </c>
      <c r="U8" s="110" t="s">
        <v>21</v>
      </c>
      <c r="V8" s="109" t="s">
        <v>113</v>
      </c>
      <c r="X8" s="110" t="s">
        <v>222</v>
      </c>
      <c r="Y8" s="118"/>
    </row>
    <row r="9" spans="1:25" x14ac:dyDescent="0.25">
      <c r="A9" s="110" t="s">
        <v>33</v>
      </c>
      <c r="B9" s="123" t="s">
        <v>113</v>
      </c>
      <c r="C9" s="108" t="s">
        <v>26</v>
      </c>
      <c r="D9" s="111"/>
      <c r="E9" s="147" t="s">
        <v>247</v>
      </c>
      <c r="F9" s="112" t="s">
        <v>19</v>
      </c>
      <c r="G9" s="111" t="s">
        <v>27</v>
      </c>
      <c r="H9" s="109" t="s">
        <v>34</v>
      </c>
      <c r="I9" s="170" t="s">
        <v>17</v>
      </c>
      <c r="J9" s="109" t="s">
        <v>163</v>
      </c>
      <c r="K9" s="108" t="s">
        <v>208</v>
      </c>
      <c r="L9" s="110" t="s">
        <v>17</v>
      </c>
      <c r="M9" s="183" t="s">
        <v>17</v>
      </c>
      <c r="N9" s="112" t="s">
        <v>31</v>
      </c>
      <c r="O9" s="109" t="s">
        <v>302</v>
      </c>
      <c r="P9" s="108" t="s">
        <v>304</v>
      </c>
      <c r="Q9" s="124"/>
      <c r="R9" s="110" t="s">
        <v>28</v>
      </c>
      <c r="S9" s="147" t="s">
        <v>247</v>
      </c>
      <c r="T9" s="124" t="s">
        <v>163</v>
      </c>
      <c r="U9" s="110"/>
      <c r="V9" s="109"/>
      <c r="X9" s="110" t="s">
        <v>19</v>
      </c>
      <c r="Y9" s="118"/>
    </row>
    <row r="10" spans="1:25" x14ac:dyDescent="0.25">
      <c r="A10" s="108" t="s">
        <v>21</v>
      </c>
      <c r="B10" s="124" t="s">
        <v>19</v>
      </c>
      <c r="C10" s="110" t="s">
        <v>208</v>
      </c>
      <c r="D10" s="108" t="s">
        <v>31</v>
      </c>
      <c r="E10" s="147" t="s">
        <v>247</v>
      </c>
      <c r="F10" s="110" t="s">
        <v>29</v>
      </c>
      <c r="G10" s="108" t="s">
        <v>19</v>
      </c>
      <c r="H10" s="110" t="s">
        <v>23</v>
      </c>
      <c r="I10" s="109" t="s">
        <v>33</v>
      </c>
      <c r="J10" s="112" t="s">
        <v>24</v>
      </c>
      <c r="K10" s="110" t="s">
        <v>57</v>
      </c>
      <c r="L10" s="109" t="s">
        <v>27</v>
      </c>
      <c r="M10" s="184" t="s">
        <v>18</v>
      </c>
      <c r="N10" s="124" t="s">
        <v>22</v>
      </c>
      <c r="O10" s="112" t="s">
        <v>17</v>
      </c>
      <c r="P10" s="109" t="s">
        <v>113</v>
      </c>
      <c r="Q10" s="108" t="s">
        <v>25</v>
      </c>
      <c r="R10" s="124" t="s">
        <v>21</v>
      </c>
      <c r="S10" s="147" t="s">
        <v>247</v>
      </c>
      <c r="T10" s="110" t="s">
        <v>21</v>
      </c>
      <c r="U10" s="112" t="s">
        <v>32</v>
      </c>
      <c r="V10" s="124" t="s">
        <v>31</v>
      </c>
      <c r="X10" s="110" t="s">
        <v>31</v>
      </c>
      <c r="Y10" s="118"/>
    </row>
    <row r="11" spans="1:25" x14ac:dyDescent="0.25">
      <c r="A11" s="108" t="s">
        <v>31</v>
      </c>
      <c r="B11" s="124" t="s">
        <v>22</v>
      </c>
      <c r="C11" s="110" t="s">
        <v>17</v>
      </c>
      <c r="D11" s="108" t="s">
        <v>17</v>
      </c>
      <c r="E11" s="147" t="s">
        <v>247</v>
      </c>
      <c r="F11" s="110" t="s">
        <v>162</v>
      </c>
      <c r="G11" s="108" t="s">
        <v>29</v>
      </c>
      <c r="H11" s="110" t="s">
        <v>26</v>
      </c>
      <c r="I11" s="109" t="s">
        <v>19</v>
      </c>
      <c r="J11" s="112" t="s">
        <v>19</v>
      </c>
      <c r="K11" s="110" t="s">
        <v>20</v>
      </c>
      <c r="L11" s="109" t="s">
        <v>20</v>
      </c>
      <c r="M11" s="185" t="s">
        <v>57</v>
      </c>
      <c r="N11" s="124" t="s">
        <v>27</v>
      </c>
      <c r="O11" s="112" t="s">
        <v>21</v>
      </c>
      <c r="P11" s="109" t="s">
        <v>25</v>
      </c>
      <c r="Q11" s="108" t="s">
        <v>30</v>
      </c>
      <c r="R11" s="124" t="s">
        <v>17</v>
      </c>
      <c r="S11" s="147" t="s">
        <v>247</v>
      </c>
      <c r="T11" s="110" t="s">
        <v>24</v>
      </c>
      <c r="U11" s="112" t="s">
        <v>31</v>
      </c>
      <c r="V11" s="124" t="s">
        <v>28</v>
      </c>
      <c r="X11" s="110" t="s">
        <v>21</v>
      </c>
    </row>
    <row r="12" spans="1:25" x14ac:dyDescent="0.25">
      <c r="A12" s="108" t="s">
        <v>29</v>
      </c>
      <c r="B12" s="124" t="s">
        <v>27</v>
      </c>
      <c r="C12" s="110" t="s">
        <v>162</v>
      </c>
      <c r="D12" s="108" t="s">
        <v>22</v>
      </c>
      <c r="E12" s="147" t="s">
        <v>247</v>
      </c>
      <c r="F12" s="110" t="s">
        <v>28</v>
      </c>
      <c r="G12" s="108" t="s">
        <v>112</v>
      </c>
      <c r="H12" s="110" t="s">
        <v>27</v>
      </c>
      <c r="I12" s="109" t="s">
        <v>20</v>
      </c>
      <c r="J12" s="112" t="s">
        <v>25</v>
      </c>
      <c r="K12" s="110" t="s">
        <v>22</v>
      </c>
      <c r="L12" s="109" t="s">
        <v>26</v>
      </c>
      <c r="M12" s="185" t="s">
        <v>162</v>
      </c>
      <c r="N12" s="124" t="s">
        <v>33</v>
      </c>
      <c r="O12" s="112" t="s">
        <v>25</v>
      </c>
      <c r="P12" s="109" t="s">
        <v>31</v>
      </c>
      <c r="Q12" s="108" t="s">
        <v>32</v>
      </c>
      <c r="R12" s="124" t="s">
        <v>310</v>
      </c>
      <c r="S12" s="147" t="s">
        <v>247</v>
      </c>
      <c r="T12" s="110" t="s">
        <v>32</v>
      </c>
      <c r="U12" s="112" t="s">
        <v>248</v>
      </c>
      <c r="V12" s="124" t="s">
        <v>33</v>
      </c>
      <c r="X12" s="110" t="s">
        <v>25</v>
      </c>
    </row>
    <row r="13" spans="1:25" x14ac:dyDescent="0.25">
      <c r="A13" s="108" t="s">
        <v>18</v>
      </c>
      <c r="B13" s="124" t="s">
        <v>162</v>
      </c>
      <c r="C13" s="110" t="s">
        <v>18</v>
      </c>
      <c r="D13" s="108" t="s">
        <v>57</v>
      </c>
      <c r="E13" s="147" t="s">
        <v>247</v>
      </c>
      <c r="F13" s="110" t="s">
        <v>113</v>
      </c>
      <c r="G13" s="108" t="s">
        <v>163</v>
      </c>
      <c r="H13" s="110" t="s">
        <v>208</v>
      </c>
      <c r="I13" s="109" t="s">
        <v>114</v>
      </c>
      <c r="J13" s="112" t="s">
        <v>33</v>
      </c>
      <c r="K13" s="110" t="s">
        <v>24</v>
      </c>
      <c r="L13" s="109" t="s">
        <v>31</v>
      </c>
      <c r="M13" s="185" t="s">
        <v>22</v>
      </c>
      <c r="N13" s="124" t="s">
        <v>297</v>
      </c>
      <c r="O13" s="112"/>
      <c r="P13" s="109" t="s">
        <v>27</v>
      </c>
      <c r="Q13" s="108" t="s">
        <v>28</v>
      </c>
      <c r="R13" s="124" t="s">
        <v>19</v>
      </c>
      <c r="S13" s="147" t="s">
        <v>247</v>
      </c>
      <c r="T13" s="110" t="s">
        <v>29</v>
      </c>
      <c r="U13" s="112"/>
      <c r="V13" s="124" t="s">
        <v>248</v>
      </c>
      <c r="X13" s="110" t="s">
        <v>32</v>
      </c>
    </row>
    <row r="14" spans="1:25" x14ac:dyDescent="0.25">
      <c r="A14" s="111" t="s">
        <v>19</v>
      </c>
      <c r="B14" s="108" t="s">
        <v>29</v>
      </c>
      <c r="C14" s="144" t="s">
        <v>27</v>
      </c>
      <c r="D14" s="110" t="s">
        <v>24</v>
      </c>
      <c r="E14" s="147" t="s">
        <v>247</v>
      </c>
      <c r="F14" s="111" t="s">
        <v>17</v>
      </c>
      <c r="G14" s="112" t="s">
        <v>22</v>
      </c>
      <c r="H14" s="109" t="s">
        <v>280</v>
      </c>
      <c r="I14" s="110" t="s">
        <v>285</v>
      </c>
      <c r="J14" s="108" t="s">
        <v>27</v>
      </c>
      <c r="K14" s="112" t="s">
        <v>18</v>
      </c>
      <c r="L14" s="170" t="s">
        <v>21</v>
      </c>
      <c r="M14" s="178" t="s">
        <v>31</v>
      </c>
      <c r="N14" s="110" t="s">
        <v>208</v>
      </c>
      <c r="O14" s="124" t="s">
        <v>22</v>
      </c>
      <c r="P14" s="112" t="s">
        <v>19</v>
      </c>
      <c r="Q14" s="109" t="s">
        <v>21</v>
      </c>
      <c r="R14" s="108" t="s">
        <v>24</v>
      </c>
      <c r="S14" s="147" t="s">
        <v>247</v>
      </c>
      <c r="V14" s="108" t="s">
        <v>19</v>
      </c>
      <c r="X14" s="110" t="s">
        <v>208</v>
      </c>
    </row>
    <row r="15" spans="1:25" x14ac:dyDescent="0.25">
      <c r="A15" s="111" t="s">
        <v>162</v>
      </c>
      <c r="B15" s="108" t="s">
        <v>25</v>
      </c>
      <c r="C15" s="144" t="s">
        <v>113</v>
      </c>
      <c r="D15" s="110" t="s">
        <v>162</v>
      </c>
      <c r="E15" s="147" t="s">
        <v>247</v>
      </c>
      <c r="F15" s="111" t="s">
        <v>163</v>
      </c>
      <c r="G15" s="112" t="s">
        <v>18</v>
      </c>
      <c r="H15" s="109" t="s">
        <v>281</v>
      </c>
      <c r="I15" s="110" t="s">
        <v>31</v>
      </c>
      <c r="J15" s="108" t="s">
        <v>114</v>
      </c>
      <c r="K15" s="112" t="s">
        <v>27</v>
      </c>
      <c r="L15" s="170" t="s">
        <v>162</v>
      </c>
      <c r="M15" s="179" t="s">
        <v>208</v>
      </c>
      <c r="N15" s="110" t="s">
        <v>113</v>
      </c>
      <c r="O15" s="124" t="s">
        <v>28</v>
      </c>
      <c r="P15" s="112" t="s">
        <v>208</v>
      </c>
      <c r="Q15" s="109" t="s">
        <v>114</v>
      </c>
      <c r="R15" s="108" t="s">
        <v>32</v>
      </c>
      <c r="S15" s="147" t="s">
        <v>247</v>
      </c>
      <c r="V15" s="108" t="s">
        <v>163</v>
      </c>
      <c r="X15" s="110" t="s">
        <v>113</v>
      </c>
    </row>
    <row r="16" spans="1:25" x14ac:dyDescent="0.25">
      <c r="A16" s="111" t="s">
        <v>26</v>
      </c>
      <c r="B16" s="108" t="s">
        <v>208</v>
      </c>
      <c r="C16" s="144" t="s">
        <v>33</v>
      </c>
      <c r="D16" s="110" t="s">
        <v>241</v>
      </c>
      <c r="E16" s="147" t="s">
        <v>247</v>
      </c>
      <c r="F16" s="111" t="s">
        <v>24</v>
      </c>
      <c r="G16" s="112" t="s">
        <v>26</v>
      </c>
      <c r="H16" s="109" t="s">
        <v>32</v>
      </c>
      <c r="I16" s="110" t="s">
        <v>24</v>
      </c>
      <c r="J16" s="108" t="s">
        <v>208</v>
      </c>
      <c r="K16" s="112" t="s">
        <v>28</v>
      </c>
      <c r="L16" s="170" t="s">
        <v>25</v>
      </c>
      <c r="M16" s="179" t="s">
        <v>34</v>
      </c>
      <c r="N16" s="110" t="s">
        <v>162</v>
      </c>
      <c r="O16" s="124" t="s">
        <v>19</v>
      </c>
      <c r="P16" s="112" t="s">
        <v>17</v>
      </c>
      <c r="Q16" s="109" t="s">
        <v>113</v>
      </c>
      <c r="R16" s="108" t="s">
        <v>113</v>
      </c>
      <c r="S16" s="147" t="s">
        <v>247</v>
      </c>
      <c r="V16" s="108" t="s">
        <v>21</v>
      </c>
      <c r="X16" s="110" t="s">
        <v>248</v>
      </c>
    </row>
    <row r="17" spans="1:22" x14ac:dyDescent="0.25">
      <c r="A17" s="111" t="s">
        <v>113</v>
      </c>
      <c r="B17" s="108" t="s">
        <v>33</v>
      </c>
      <c r="C17" s="144" t="s">
        <v>34</v>
      </c>
      <c r="D17" s="110" t="s">
        <v>240</v>
      </c>
      <c r="E17" s="147" t="s">
        <v>247</v>
      </c>
      <c r="F17" s="111" t="s">
        <v>27</v>
      </c>
      <c r="G17" s="112" t="s">
        <v>24</v>
      </c>
      <c r="H17" s="109" t="s">
        <v>30</v>
      </c>
      <c r="I17" s="110" t="s">
        <v>28</v>
      </c>
      <c r="J17" s="108"/>
      <c r="K17" s="112" t="s">
        <v>114</v>
      </c>
      <c r="L17" s="170"/>
      <c r="M17" s="179" t="s">
        <v>21</v>
      </c>
      <c r="N17" s="110" t="s">
        <v>298</v>
      </c>
      <c r="O17" s="124" t="s">
        <v>27</v>
      </c>
      <c r="P17" s="112" t="s">
        <v>34</v>
      </c>
      <c r="Q17" s="109" t="s">
        <v>163</v>
      </c>
      <c r="R17" s="108" t="s">
        <v>34</v>
      </c>
      <c r="S17" s="147" t="s">
        <v>247</v>
      </c>
      <c r="V17" s="108" t="s">
        <v>17</v>
      </c>
    </row>
    <row r="18" spans="1:22" x14ac:dyDescent="0.25">
      <c r="A18" s="112" t="s">
        <v>28</v>
      </c>
      <c r="G18" s="110" t="s">
        <v>162</v>
      </c>
      <c r="H18" s="110" t="s">
        <v>25</v>
      </c>
      <c r="L18" s="111" t="s">
        <v>208</v>
      </c>
      <c r="M18" s="180" t="s">
        <v>29</v>
      </c>
      <c r="O18" s="118"/>
      <c r="Q18" s="112" t="s">
        <v>20</v>
      </c>
      <c r="R18" s="107"/>
    </row>
    <row r="19" spans="1:22" x14ac:dyDescent="0.25">
      <c r="A19" s="112" t="s">
        <v>34</v>
      </c>
      <c r="G19" s="110" t="s">
        <v>31</v>
      </c>
      <c r="H19" s="110" t="s">
        <v>163</v>
      </c>
      <c r="L19" s="111" t="s">
        <v>33</v>
      </c>
      <c r="M19" s="181" t="s">
        <v>293</v>
      </c>
      <c r="Q19" s="112" t="s">
        <v>208</v>
      </c>
      <c r="R19" s="107"/>
    </row>
    <row r="20" spans="1:22" x14ac:dyDescent="0.25">
      <c r="A20" s="112" t="s">
        <v>17</v>
      </c>
      <c r="G20" s="110" t="s">
        <v>20</v>
      </c>
      <c r="H20" s="110" t="s">
        <v>28</v>
      </c>
      <c r="L20" s="111" t="s">
        <v>24</v>
      </c>
      <c r="M20" s="181" t="s">
        <v>27</v>
      </c>
      <c r="N20" s="118"/>
      <c r="Q20" s="112" t="s">
        <v>29</v>
      </c>
      <c r="R20" s="107"/>
    </row>
    <row r="21" spans="1:22" x14ac:dyDescent="0.25">
      <c r="A21" s="112" t="s">
        <v>25</v>
      </c>
      <c r="G21" s="110" t="s">
        <v>114</v>
      </c>
      <c r="H21" s="110" t="s">
        <v>248</v>
      </c>
      <c r="L21" s="111"/>
      <c r="M21" s="181" t="s">
        <v>26</v>
      </c>
      <c r="N21" s="118"/>
      <c r="Q21" s="112" t="s">
        <v>288</v>
      </c>
      <c r="R21" s="107"/>
    </row>
    <row r="22" spans="1:22" x14ac:dyDescent="0.25">
      <c r="H22" s="109" t="s">
        <v>33</v>
      </c>
      <c r="O22" s="174"/>
    </row>
    <row r="23" spans="1:22" x14ac:dyDescent="0.25">
      <c r="H23" s="109" t="s">
        <v>31</v>
      </c>
      <c r="M23" s="174"/>
      <c r="O23" s="174"/>
    </row>
    <row r="24" spans="1:22" x14ac:dyDescent="0.25">
      <c r="H24" s="109" t="s">
        <v>21</v>
      </c>
      <c r="M24" s="174"/>
      <c r="O24" s="174"/>
    </row>
    <row r="25" spans="1:22" x14ac:dyDescent="0.25">
      <c r="L25" s="118"/>
      <c r="M25" s="174"/>
      <c r="N25" s="118"/>
    </row>
    <row r="26" spans="1:22" x14ac:dyDescent="0.25">
      <c r="L26" s="118"/>
      <c r="N26" s="118"/>
    </row>
    <row r="27" spans="1:22" x14ac:dyDescent="0.25">
      <c r="L27" s="118"/>
    </row>
    <row r="28" spans="1:22" x14ac:dyDescent="0.25">
      <c r="L28" s="118"/>
    </row>
    <row r="29" spans="1:22" x14ac:dyDescent="0.25">
      <c r="L29" s="118"/>
    </row>
    <row r="30" spans="1:22" x14ac:dyDescent="0.25">
      <c r="L30" s="118"/>
    </row>
    <row r="31" spans="1:22" x14ac:dyDescent="0.25">
      <c r="L31" s="118"/>
    </row>
    <row r="32" spans="1:22" x14ac:dyDescent="0.25">
      <c r="L32" s="118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P30"/>
  <sheetViews>
    <sheetView workbookViewId="0">
      <selection activeCell="N36" sqref="N36"/>
    </sheetView>
  </sheetViews>
  <sheetFormatPr defaultRowHeight="16.5" x14ac:dyDescent="0.25"/>
  <cols>
    <col min="1" max="1" width="8.6328125" style="79" customWidth="1"/>
    <col min="2" max="2" width="4.08984375" style="80" customWidth="1"/>
    <col min="3" max="3" width="4.1796875" style="80" customWidth="1"/>
    <col min="4" max="4" width="4.7265625" style="80" customWidth="1"/>
    <col min="5" max="5" width="5.6328125" style="80" customWidth="1"/>
    <col min="6" max="6" width="3.453125" style="80" customWidth="1"/>
    <col min="7" max="7" width="4" style="80" customWidth="1"/>
    <col min="8" max="8" width="3.90625" style="80" customWidth="1"/>
    <col min="9" max="9" width="3.6328125" style="80" customWidth="1"/>
    <col min="10" max="10" width="3.453125" style="80" customWidth="1"/>
    <col min="11" max="11" width="3.81640625" style="80" customWidth="1"/>
    <col min="12" max="12" width="4" style="80" customWidth="1"/>
    <col min="13" max="13" width="4.26953125" style="80" customWidth="1"/>
    <col min="14" max="14" width="4.453125" style="80" customWidth="1"/>
    <col min="15" max="15" width="4.1796875" style="80" customWidth="1"/>
    <col min="16" max="16" width="3.7265625" style="80" customWidth="1"/>
    <col min="17" max="17" width="4" style="80" customWidth="1"/>
    <col min="18" max="18" width="4.6328125" style="80" customWidth="1"/>
    <col min="19" max="19" width="4.1796875" style="80" customWidth="1"/>
    <col min="20" max="20" width="3.7265625" style="80" customWidth="1"/>
    <col min="21" max="21" width="3.54296875" style="80" customWidth="1"/>
    <col min="22" max="22" width="3.90625" style="80" customWidth="1"/>
    <col min="23" max="23" width="3.54296875" style="80" customWidth="1"/>
    <col min="24" max="24" width="4.453125" style="80" customWidth="1"/>
    <col min="25" max="25" width="4.1796875" style="80" customWidth="1"/>
    <col min="26" max="26" width="3.54296875" style="80" customWidth="1"/>
    <col min="27" max="28" width="4" style="80" customWidth="1"/>
    <col min="29" max="32" width="5.6328125" style="80" customWidth="1"/>
    <col min="33" max="42" width="8.7265625" style="80"/>
    <col min="43" max="16384" width="8.7265625" style="79"/>
  </cols>
  <sheetData>
    <row r="1" spans="1:42" ht="14.25" customHeight="1" x14ac:dyDescent="0.25">
      <c r="L1" s="81" t="s">
        <v>216</v>
      </c>
      <c r="AC1" s="120"/>
    </row>
    <row r="2" spans="1:42" s="82" customFormat="1" ht="14.25" x14ac:dyDescent="0.2">
      <c r="B2" s="83" t="s">
        <v>198</v>
      </c>
      <c r="C2" s="83" t="s">
        <v>96</v>
      </c>
      <c r="D2" s="83" t="s">
        <v>97</v>
      </c>
      <c r="E2" s="83" t="s">
        <v>98</v>
      </c>
      <c r="F2" s="83" t="s">
        <v>99</v>
      </c>
      <c r="G2" s="83" t="s">
        <v>100</v>
      </c>
      <c r="H2" s="83" t="s">
        <v>101</v>
      </c>
      <c r="I2" s="83" t="s">
        <v>102</v>
      </c>
      <c r="J2" s="83" t="s">
        <v>103</v>
      </c>
      <c r="K2" s="83" t="s">
        <v>104</v>
      </c>
      <c r="L2" s="83" t="s">
        <v>105</v>
      </c>
      <c r="M2" s="83" t="s">
        <v>117</v>
      </c>
      <c r="N2" s="83" t="s">
        <v>214</v>
      </c>
      <c r="O2" s="83" t="s">
        <v>106</v>
      </c>
      <c r="P2" s="83" t="s">
        <v>107</v>
      </c>
      <c r="Q2" s="83" t="s">
        <v>215</v>
      </c>
      <c r="R2" s="83" t="s">
        <v>108</v>
      </c>
      <c r="S2" s="83" t="s">
        <v>109</v>
      </c>
      <c r="T2" s="83" t="s">
        <v>110</v>
      </c>
      <c r="U2" s="83" t="s">
        <v>111</v>
      </c>
      <c r="V2" s="83" t="s">
        <v>115</v>
      </c>
      <c r="W2" s="83" t="s">
        <v>212</v>
      </c>
      <c r="X2" s="83" t="s">
        <v>213</v>
      </c>
      <c r="Y2" s="83" t="s">
        <v>116</v>
      </c>
      <c r="Z2" s="83" t="s">
        <v>199</v>
      </c>
      <c r="AA2" s="83" t="s">
        <v>209</v>
      </c>
      <c r="AB2" s="83" t="s">
        <v>251</v>
      </c>
      <c r="AC2" s="121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s="117" customFormat="1" ht="12.75" x14ac:dyDescent="0.2">
      <c r="A3" s="114" t="s">
        <v>252</v>
      </c>
      <c r="B3" s="115" t="s">
        <v>200</v>
      </c>
      <c r="C3" s="116">
        <v>2</v>
      </c>
      <c r="D3" s="116">
        <v>1</v>
      </c>
      <c r="E3" s="116">
        <v>3</v>
      </c>
      <c r="F3" s="116">
        <v>2</v>
      </c>
      <c r="G3" s="116">
        <v>2</v>
      </c>
      <c r="H3" s="116">
        <v>2</v>
      </c>
      <c r="I3" s="116"/>
      <c r="J3" s="116">
        <v>1</v>
      </c>
      <c r="K3" s="116"/>
      <c r="L3" s="116">
        <v>1</v>
      </c>
      <c r="M3" s="116">
        <v>1</v>
      </c>
      <c r="N3" s="116">
        <v>3</v>
      </c>
      <c r="O3" s="116">
        <v>2</v>
      </c>
      <c r="P3" s="116">
        <v>1</v>
      </c>
      <c r="Q3" s="116"/>
      <c r="R3" s="116">
        <v>2</v>
      </c>
      <c r="S3" s="116">
        <v>1</v>
      </c>
      <c r="T3" s="116">
        <v>1</v>
      </c>
      <c r="U3" s="116"/>
      <c r="V3" s="116"/>
      <c r="W3" s="116"/>
      <c r="X3" s="116"/>
      <c r="Y3" s="116">
        <v>1</v>
      </c>
      <c r="Z3" s="116">
        <v>2</v>
      </c>
      <c r="AA3" s="116">
        <v>1</v>
      </c>
      <c r="AB3" s="116">
        <v>1</v>
      </c>
      <c r="AC3" s="122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</row>
    <row r="4" spans="1:42" s="117" customFormat="1" ht="12.75" x14ac:dyDescent="0.2">
      <c r="A4" s="114" t="s">
        <v>253</v>
      </c>
      <c r="B4" s="116">
        <v>2</v>
      </c>
      <c r="C4" s="115" t="s">
        <v>200</v>
      </c>
      <c r="D4" s="116">
        <v>5</v>
      </c>
      <c r="E4" s="116">
        <v>1</v>
      </c>
      <c r="F4" s="116">
        <v>3</v>
      </c>
      <c r="G4" s="116">
        <v>2</v>
      </c>
      <c r="H4" s="116">
        <v>1</v>
      </c>
      <c r="I4" s="116">
        <v>1</v>
      </c>
      <c r="J4" s="116">
        <v>1</v>
      </c>
      <c r="K4" s="116">
        <v>1</v>
      </c>
      <c r="L4" s="116">
        <v>1</v>
      </c>
      <c r="M4" s="116">
        <v>1</v>
      </c>
      <c r="N4" s="116">
        <v>3</v>
      </c>
      <c r="O4" s="116">
        <v>2</v>
      </c>
      <c r="P4" s="116">
        <v>1</v>
      </c>
      <c r="Q4" s="116">
        <v>1</v>
      </c>
      <c r="R4" s="116">
        <v>1</v>
      </c>
      <c r="S4" s="116">
        <v>2</v>
      </c>
      <c r="T4" s="116">
        <v>1</v>
      </c>
      <c r="U4" s="116"/>
      <c r="V4" s="116">
        <v>1</v>
      </c>
      <c r="W4" s="116">
        <v>1</v>
      </c>
      <c r="X4" s="116"/>
      <c r="Y4" s="116">
        <v>2</v>
      </c>
      <c r="Z4" s="116">
        <v>2</v>
      </c>
      <c r="AA4" s="116">
        <v>4</v>
      </c>
      <c r="AB4" s="116">
        <v>1</v>
      </c>
      <c r="AC4" s="122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</row>
    <row r="5" spans="1:42" s="117" customFormat="1" ht="12.75" x14ac:dyDescent="0.2">
      <c r="A5" s="114" t="s">
        <v>254</v>
      </c>
      <c r="B5" s="116">
        <v>1</v>
      </c>
      <c r="C5" s="116">
        <v>5</v>
      </c>
      <c r="D5" s="115" t="s">
        <v>200</v>
      </c>
      <c r="E5" s="116">
        <v>2</v>
      </c>
      <c r="F5" s="116">
        <v>2</v>
      </c>
      <c r="G5" s="116">
        <v>1</v>
      </c>
      <c r="H5" s="116">
        <v>2</v>
      </c>
      <c r="I5" s="116">
        <v>1</v>
      </c>
      <c r="J5" s="116">
        <v>1</v>
      </c>
      <c r="K5" s="116">
        <v>1</v>
      </c>
      <c r="L5" s="116">
        <v>1</v>
      </c>
      <c r="M5" s="116">
        <v>1</v>
      </c>
      <c r="N5" s="116">
        <v>1</v>
      </c>
      <c r="O5" s="116">
        <v>1</v>
      </c>
      <c r="P5" s="116">
        <v>1</v>
      </c>
      <c r="Q5" s="116"/>
      <c r="R5" s="116">
        <v>2</v>
      </c>
      <c r="S5" s="116">
        <v>2</v>
      </c>
      <c r="T5" s="116"/>
      <c r="U5" s="116"/>
      <c r="V5" s="116"/>
      <c r="W5" s="116">
        <v>1</v>
      </c>
      <c r="X5" s="116">
        <v>1</v>
      </c>
      <c r="Y5" s="116">
        <v>1</v>
      </c>
      <c r="Z5" s="116">
        <v>3</v>
      </c>
      <c r="AA5" s="116">
        <v>2</v>
      </c>
      <c r="AB5" s="116">
        <v>2</v>
      </c>
      <c r="AC5" s="122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</row>
    <row r="6" spans="1:42" s="117" customFormat="1" ht="12.75" x14ac:dyDescent="0.2">
      <c r="A6" s="114" t="s">
        <v>255</v>
      </c>
      <c r="B6" s="116">
        <v>3</v>
      </c>
      <c r="C6" s="116">
        <v>1</v>
      </c>
      <c r="D6" s="116">
        <v>2</v>
      </c>
      <c r="E6" s="115" t="s">
        <v>200</v>
      </c>
      <c r="F6" s="116">
        <v>1</v>
      </c>
      <c r="G6" s="116">
        <v>3</v>
      </c>
      <c r="H6" s="116">
        <v>1</v>
      </c>
      <c r="I6" s="116">
        <v>1</v>
      </c>
      <c r="J6" s="116">
        <v>2</v>
      </c>
      <c r="K6" s="116">
        <v>1</v>
      </c>
      <c r="L6" s="116">
        <v>1</v>
      </c>
      <c r="M6" s="116">
        <v>2</v>
      </c>
      <c r="N6" s="116">
        <v>1</v>
      </c>
      <c r="O6" s="116"/>
      <c r="P6" s="116">
        <v>2</v>
      </c>
      <c r="Q6" s="116"/>
      <c r="R6" s="116">
        <v>2</v>
      </c>
      <c r="S6" s="116">
        <v>1</v>
      </c>
      <c r="T6" s="116">
        <v>1</v>
      </c>
      <c r="U6" s="116"/>
      <c r="V6" s="116">
        <v>1</v>
      </c>
      <c r="W6" s="116"/>
      <c r="X6" s="116"/>
      <c r="Y6" s="116">
        <v>1</v>
      </c>
      <c r="Z6" s="116">
        <v>2</v>
      </c>
      <c r="AA6" s="116"/>
      <c r="AB6" s="116">
        <v>2</v>
      </c>
      <c r="AC6" s="122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</row>
    <row r="7" spans="1:42" s="117" customFormat="1" ht="12.75" x14ac:dyDescent="0.2">
      <c r="A7" s="114" t="s">
        <v>256</v>
      </c>
      <c r="B7" s="116">
        <v>2</v>
      </c>
      <c r="C7" s="116">
        <v>3</v>
      </c>
      <c r="D7" s="116">
        <v>2</v>
      </c>
      <c r="E7" s="116">
        <v>1</v>
      </c>
      <c r="F7" s="115" t="s">
        <v>200</v>
      </c>
      <c r="G7" s="116">
        <v>1</v>
      </c>
      <c r="H7" s="116">
        <v>1</v>
      </c>
      <c r="I7" s="116"/>
      <c r="J7" s="116"/>
      <c r="K7" s="116">
        <v>1</v>
      </c>
      <c r="L7" s="116">
        <v>1</v>
      </c>
      <c r="M7" s="116">
        <v>1</v>
      </c>
      <c r="N7" s="116">
        <v>2</v>
      </c>
      <c r="O7" s="116">
        <v>3</v>
      </c>
      <c r="P7" s="116">
        <v>3</v>
      </c>
      <c r="Q7" s="116">
        <v>1</v>
      </c>
      <c r="R7" s="116">
        <v>1</v>
      </c>
      <c r="S7" s="116">
        <v>1</v>
      </c>
      <c r="T7" s="116"/>
      <c r="U7" s="116"/>
      <c r="V7" s="116"/>
      <c r="W7" s="116"/>
      <c r="X7" s="116">
        <v>1</v>
      </c>
      <c r="Y7" s="116"/>
      <c r="Z7" s="116">
        <v>1</v>
      </c>
      <c r="AA7" s="116">
        <v>3</v>
      </c>
      <c r="AB7" s="116"/>
      <c r="AC7" s="122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</row>
    <row r="8" spans="1:42" s="117" customFormat="1" ht="12.75" x14ac:dyDescent="0.2">
      <c r="A8" s="114" t="s">
        <v>257</v>
      </c>
      <c r="B8" s="116">
        <v>2</v>
      </c>
      <c r="C8" s="116">
        <v>2</v>
      </c>
      <c r="D8" s="116">
        <v>1</v>
      </c>
      <c r="E8" s="116">
        <v>3</v>
      </c>
      <c r="F8" s="116">
        <v>1</v>
      </c>
      <c r="G8" s="115" t="s">
        <v>200</v>
      </c>
      <c r="H8" s="116">
        <v>2</v>
      </c>
      <c r="I8" s="116"/>
      <c r="J8" s="116">
        <v>1</v>
      </c>
      <c r="K8" s="116">
        <v>1</v>
      </c>
      <c r="L8" s="116"/>
      <c r="M8" s="116">
        <v>3</v>
      </c>
      <c r="N8" s="116">
        <v>1</v>
      </c>
      <c r="O8" s="116">
        <v>2</v>
      </c>
      <c r="P8" s="116">
        <v>1</v>
      </c>
      <c r="Q8" s="116"/>
      <c r="R8" s="116">
        <v>2</v>
      </c>
      <c r="S8" s="116">
        <v>1</v>
      </c>
      <c r="T8" s="116">
        <v>3</v>
      </c>
      <c r="U8" s="116"/>
      <c r="V8" s="116"/>
      <c r="W8" s="116"/>
      <c r="X8" s="116">
        <v>1</v>
      </c>
      <c r="Y8" s="116">
        <v>1</v>
      </c>
      <c r="Z8" s="116">
        <v>2</v>
      </c>
      <c r="AA8" s="116">
        <v>1</v>
      </c>
      <c r="AB8" s="116">
        <v>1</v>
      </c>
      <c r="AC8" s="122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</row>
    <row r="9" spans="1:42" s="117" customFormat="1" ht="12.75" x14ac:dyDescent="0.2">
      <c r="A9" s="114" t="s">
        <v>258</v>
      </c>
      <c r="B9" s="116">
        <v>2</v>
      </c>
      <c r="C9" s="116">
        <v>1</v>
      </c>
      <c r="D9" s="116">
        <v>2</v>
      </c>
      <c r="E9" s="116">
        <v>1</v>
      </c>
      <c r="F9" s="116">
        <v>1</v>
      </c>
      <c r="G9" s="116">
        <v>2</v>
      </c>
      <c r="H9" s="115" t="s">
        <v>200</v>
      </c>
      <c r="I9" s="116"/>
      <c r="J9" s="116">
        <v>1</v>
      </c>
      <c r="K9" s="116">
        <v>1</v>
      </c>
      <c r="L9" s="116">
        <v>1</v>
      </c>
      <c r="M9" s="116">
        <v>1</v>
      </c>
      <c r="N9" s="116">
        <v>1</v>
      </c>
      <c r="O9" s="116">
        <v>1</v>
      </c>
      <c r="P9" s="116">
        <v>1</v>
      </c>
      <c r="Q9" s="116">
        <v>1</v>
      </c>
      <c r="R9" s="116">
        <v>1</v>
      </c>
      <c r="S9" s="116"/>
      <c r="T9" s="116">
        <v>1</v>
      </c>
      <c r="U9" s="116"/>
      <c r="V9" s="116">
        <v>1</v>
      </c>
      <c r="W9" s="116"/>
      <c r="X9" s="116"/>
      <c r="Y9" s="116">
        <v>3</v>
      </c>
      <c r="Z9" s="116">
        <v>1</v>
      </c>
      <c r="AA9" s="116">
        <v>2</v>
      </c>
      <c r="AB9" s="116">
        <v>1</v>
      </c>
      <c r="AC9" s="122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</row>
    <row r="10" spans="1:42" s="117" customFormat="1" ht="12.75" x14ac:dyDescent="0.2">
      <c r="A10" s="114" t="s">
        <v>259</v>
      </c>
      <c r="B10" s="116"/>
      <c r="C10" s="116">
        <v>1</v>
      </c>
      <c r="D10" s="116">
        <v>1</v>
      </c>
      <c r="E10" s="116">
        <v>1</v>
      </c>
      <c r="F10" s="116"/>
      <c r="G10" s="116"/>
      <c r="H10" s="116"/>
      <c r="I10" s="115" t="s">
        <v>200</v>
      </c>
      <c r="J10" s="116"/>
      <c r="K10" s="116"/>
      <c r="L10" s="116">
        <v>1</v>
      </c>
      <c r="M10" s="116">
        <v>1</v>
      </c>
      <c r="N10" s="116"/>
      <c r="O10" s="116"/>
      <c r="P10" s="116"/>
      <c r="Q10" s="116"/>
      <c r="R10" s="116">
        <v>1</v>
      </c>
      <c r="S10" s="116"/>
      <c r="T10" s="116"/>
      <c r="U10" s="116"/>
      <c r="V10" s="116"/>
      <c r="W10" s="116"/>
      <c r="X10" s="116"/>
      <c r="Y10" s="116"/>
      <c r="Z10" s="116">
        <v>1</v>
      </c>
      <c r="AA10" s="116">
        <v>1</v>
      </c>
      <c r="AB10" s="116"/>
      <c r="AC10" s="122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</row>
    <row r="11" spans="1:42" s="117" customFormat="1" ht="12.75" x14ac:dyDescent="0.2">
      <c r="A11" s="114" t="s">
        <v>260</v>
      </c>
      <c r="B11" s="116">
        <v>1</v>
      </c>
      <c r="C11" s="116">
        <v>1</v>
      </c>
      <c r="D11" s="116">
        <v>1</v>
      </c>
      <c r="E11" s="116">
        <v>2</v>
      </c>
      <c r="F11" s="116"/>
      <c r="G11" s="116">
        <v>1</v>
      </c>
      <c r="H11" s="116">
        <v>1</v>
      </c>
      <c r="I11" s="116"/>
      <c r="J11" s="115" t="s">
        <v>200</v>
      </c>
      <c r="K11" s="116">
        <v>1</v>
      </c>
      <c r="L11" s="116">
        <v>1</v>
      </c>
      <c r="M11" s="116">
        <v>2</v>
      </c>
      <c r="N11" s="116">
        <v>1</v>
      </c>
      <c r="O11" s="116"/>
      <c r="P11" s="116">
        <v>1</v>
      </c>
      <c r="Q11" s="116">
        <v>1</v>
      </c>
      <c r="R11" s="116">
        <v>2</v>
      </c>
      <c r="S11" s="116">
        <v>1</v>
      </c>
      <c r="T11" s="116">
        <v>1</v>
      </c>
      <c r="U11" s="116"/>
      <c r="V11" s="116">
        <v>1</v>
      </c>
      <c r="W11" s="116"/>
      <c r="X11" s="116"/>
      <c r="Y11" s="116">
        <v>1</v>
      </c>
      <c r="Z11" s="116">
        <v>1</v>
      </c>
      <c r="AA11" s="116">
        <v>1</v>
      </c>
      <c r="AB11" s="116"/>
      <c r="AC11" s="122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</row>
    <row r="12" spans="1:42" s="117" customFormat="1" ht="12.75" x14ac:dyDescent="0.2">
      <c r="A12" s="114" t="s">
        <v>261</v>
      </c>
      <c r="B12" s="116"/>
      <c r="C12" s="116">
        <v>1</v>
      </c>
      <c r="D12" s="116">
        <v>1</v>
      </c>
      <c r="E12" s="116">
        <v>1</v>
      </c>
      <c r="F12" s="116">
        <v>1</v>
      </c>
      <c r="G12" s="116">
        <v>1</v>
      </c>
      <c r="H12" s="116">
        <v>1</v>
      </c>
      <c r="I12" s="116"/>
      <c r="J12" s="116">
        <v>1</v>
      </c>
      <c r="K12" s="115" t="s">
        <v>200</v>
      </c>
      <c r="L12" s="116"/>
      <c r="M12" s="116">
        <v>2</v>
      </c>
      <c r="N12" s="116">
        <v>3</v>
      </c>
      <c r="O12" s="116">
        <v>2</v>
      </c>
      <c r="P12" s="116">
        <v>1</v>
      </c>
      <c r="Q12" s="116"/>
      <c r="R12" s="116">
        <v>2</v>
      </c>
      <c r="S12" s="116">
        <v>1</v>
      </c>
      <c r="T12" s="116"/>
      <c r="U12" s="116"/>
      <c r="V12" s="116"/>
      <c r="W12" s="116"/>
      <c r="X12" s="116"/>
      <c r="Y12" s="116">
        <v>1</v>
      </c>
      <c r="Z12" s="116">
        <v>2</v>
      </c>
      <c r="AA12" s="116">
        <v>1</v>
      </c>
      <c r="AB12" s="116"/>
      <c r="AC12" s="122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</row>
    <row r="13" spans="1:42" s="117" customFormat="1" ht="12.75" x14ac:dyDescent="0.2">
      <c r="A13" s="114" t="s">
        <v>262</v>
      </c>
      <c r="B13" s="116">
        <v>1</v>
      </c>
      <c r="C13" s="116">
        <v>1</v>
      </c>
      <c r="D13" s="116">
        <v>1</v>
      </c>
      <c r="E13" s="116">
        <v>1</v>
      </c>
      <c r="F13" s="116">
        <v>1</v>
      </c>
      <c r="G13" s="116"/>
      <c r="H13" s="116">
        <v>1</v>
      </c>
      <c r="I13" s="116">
        <v>1</v>
      </c>
      <c r="J13" s="116">
        <v>1</v>
      </c>
      <c r="K13" s="116"/>
      <c r="L13" s="115" t="s">
        <v>200</v>
      </c>
      <c r="M13" s="116">
        <v>3</v>
      </c>
      <c r="N13" s="116"/>
      <c r="O13" s="116">
        <v>2</v>
      </c>
      <c r="P13" s="116">
        <v>1</v>
      </c>
      <c r="Q13" s="116">
        <v>2</v>
      </c>
      <c r="R13" s="116"/>
      <c r="S13" s="116"/>
      <c r="T13" s="116"/>
      <c r="U13" s="116"/>
      <c r="V13" s="116"/>
      <c r="W13" s="116"/>
      <c r="X13" s="116"/>
      <c r="Y13" s="116">
        <v>1</v>
      </c>
      <c r="Z13" s="116">
        <v>1</v>
      </c>
      <c r="AA13" s="116">
        <v>2</v>
      </c>
      <c r="AB13" s="116"/>
      <c r="AC13" s="122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</row>
    <row r="14" spans="1:42" s="117" customFormat="1" ht="12.75" x14ac:dyDescent="0.2">
      <c r="A14" s="114" t="s">
        <v>263</v>
      </c>
      <c r="B14" s="116">
        <v>1</v>
      </c>
      <c r="C14" s="116">
        <v>1</v>
      </c>
      <c r="D14" s="116">
        <v>1</v>
      </c>
      <c r="E14" s="116">
        <v>2</v>
      </c>
      <c r="F14" s="116">
        <v>1</v>
      </c>
      <c r="G14" s="116">
        <v>3</v>
      </c>
      <c r="H14" s="116">
        <v>1</v>
      </c>
      <c r="I14" s="116">
        <v>1</v>
      </c>
      <c r="J14" s="116">
        <v>2</v>
      </c>
      <c r="K14" s="116">
        <v>2</v>
      </c>
      <c r="L14" s="116">
        <v>3</v>
      </c>
      <c r="M14" s="115" t="s">
        <v>200</v>
      </c>
      <c r="N14" s="116">
        <v>2</v>
      </c>
      <c r="O14" s="116">
        <v>2</v>
      </c>
      <c r="P14" s="116">
        <v>2</v>
      </c>
      <c r="Q14" s="164"/>
      <c r="R14" s="164">
        <v>2</v>
      </c>
      <c r="S14" s="164">
        <v>1</v>
      </c>
      <c r="T14" s="164"/>
      <c r="U14" s="164"/>
      <c r="V14" s="164">
        <v>1</v>
      </c>
      <c r="W14" s="116"/>
      <c r="X14" s="116"/>
      <c r="Y14" s="116">
        <v>2</v>
      </c>
      <c r="Z14" s="116">
        <v>1</v>
      </c>
      <c r="AA14" s="116">
        <v>3</v>
      </c>
      <c r="AB14" s="116">
        <v>2</v>
      </c>
      <c r="AC14" s="122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</row>
    <row r="15" spans="1:42" s="117" customFormat="1" ht="12.75" x14ac:dyDescent="0.2">
      <c r="A15" s="114" t="s">
        <v>264</v>
      </c>
      <c r="B15" s="116">
        <v>3</v>
      </c>
      <c r="C15" s="116">
        <v>3</v>
      </c>
      <c r="D15" s="116">
        <v>1</v>
      </c>
      <c r="E15" s="116">
        <v>1</v>
      </c>
      <c r="F15" s="116">
        <v>2</v>
      </c>
      <c r="G15" s="116">
        <v>1</v>
      </c>
      <c r="H15" s="116">
        <v>1</v>
      </c>
      <c r="I15" s="116"/>
      <c r="J15" s="116">
        <v>1</v>
      </c>
      <c r="K15" s="116">
        <v>3</v>
      </c>
      <c r="L15" s="116"/>
      <c r="M15" s="116">
        <v>2</v>
      </c>
      <c r="N15" s="115" t="s">
        <v>200</v>
      </c>
      <c r="O15" s="116">
        <v>2</v>
      </c>
      <c r="P15" s="116">
        <v>1</v>
      </c>
      <c r="Q15" s="164"/>
      <c r="R15" s="164">
        <v>2</v>
      </c>
      <c r="S15" s="164">
        <v>1</v>
      </c>
      <c r="T15" s="164"/>
      <c r="U15" s="164"/>
      <c r="V15" s="164"/>
      <c r="W15" s="116">
        <v>1</v>
      </c>
      <c r="X15" s="116"/>
      <c r="Y15" s="116">
        <v>1</v>
      </c>
      <c r="Z15" s="116">
        <v>3</v>
      </c>
      <c r="AA15" s="116">
        <v>1</v>
      </c>
      <c r="AB15" s="116">
        <v>1</v>
      </c>
      <c r="AC15" s="122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</row>
    <row r="16" spans="1:42" s="117" customFormat="1" ht="12.75" x14ac:dyDescent="0.2">
      <c r="A16" s="114" t="s">
        <v>265</v>
      </c>
      <c r="B16" s="116">
        <v>2</v>
      </c>
      <c r="C16" s="116">
        <v>2</v>
      </c>
      <c r="D16" s="116">
        <v>1</v>
      </c>
      <c r="E16" s="116"/>
      <c r="F16" s="116">
        <v>3</v>
      </c>
      <c r="G16" s="116">
        <v>2</v>
      </c>
      <c r="H16" s="116">
        <v>1</v>
      </c>
      <c r="I16" s="116"/>
      <c r="J16" s="116"/>
      <c r="K16" s="116">
        <v>2</v>
      </c>
      <c r="L16" s="116">
        <v>2</v>
      </c>
      <c r="M16" s="116">
        <v>2</v>
      </c>
      <c r="N16" s="116">
        <v>2</v>
      </c>
      <c r="O16" s="115" t="s">
        <v>200</v>
      </c>
      <c r="P16" s="116">
        <v>2</v>
      </c>
      <c r="Q16" s="164">
        <v>1</v>
      </c>
      <c r="R16" s="164">
        <v>2</v>
      </c>
      <c r="S16" s="164">
        <v>1</v>
      </c>
      <c r="T16" s="164">
        <v>1</v>
      </c>
      <c r="U16" s="164"/>
      <c r="V16" s="164">
        <v>1</v>
      </c>
      <c r="W16" s="116"/>
      <c r="X16" s="116">
        <v>1</v>
      </c>
      <c r="Y16" s="116">
        <v>1</v>
      </c>
      <c r="Z16" s="116">
        <v>4</v>
      </c>
      <c r="AA16" s="116">
        <v>2</v>
      </c>
      <c r="AB16" s="116">
        <v>1</v>
      </c>
      <c r="AC16" s="122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</row>
    <row r="17" spans="1:42" s="117" customFormat="1" ht="12.75" x14ac:dyDescent="0.2">
      <c r="A17" s="114" t="s">
        <v>266</v>
      </c>
      <c r="B17" s="116">
        <v>1</v>
      </c>
      <c r="C17" s="116">
        <v>1</v>
      </c>
      <c r="D17" s="116">
        <v>1</v>
      </c>
      <c r="E17" s="116">
        <v>2</v>
      </c>
      <c r="F17" s="116">
        <v>3</v>
      </c>
      <c r="G17" s="116">
        <v>1</v>
      </c>
      <c r="H17" s="116">
        <v>1</v>
      </c>
      <c r="I17" s="116"/>
      <c r="J17" s="116">
        <v>1</v>
      </c>
      <c r="K17" s="116">
        <v>1</v>
      </c>
      <c r="L17" s="116">
        <v>1</v>
      </c>
      <c r="M17" s="116">
        <v>2</v>
      </c>
      <c r="N17" s="116">
        <v>1</v>
      </c>
      <c r="O17" s="116">
        <v>2</v>
      </c>
      <c r="P17" s="115" t="s">
        <v>200</v>
      </c>
      <c r="Q17" s="164"/>
      <c r="R17" s="164">
        <v>1</v>
      </c>
      <c r="S17" s="164">
        <v>2</v>
      </c>
      <c r="T17" s="164">
        <v>1</v>
      </c>
      <c r="U17" s="164"/>
      <c r="V17" s="164"/>
      <c r="W17" s="116"/>
      <c r="X17" s="116"/>
      <c r="Y17" s="116">
        <v>2</v>
      </c>
      <c r="Z17" s="116">
        <v>1</v>
      </c>
      <c r="AA17" s="116">
        <v>1</v>
      </c>
      <c r="AB17" s="116">
        <v>1</v>
      </c>
      <c r="AC17" s="122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</row>
    <row r="18" spans="1:42" s="117" customFormat="1" ht="12.75" x14ac:dyDescent="0.2">
      <c r="A18" s="114" t="s">
        <v>267</v>
      </c>
      <c r="B18" s="116"/>
      <c r="C18" s="116">
        <v>1</v>
      </c>
      <c r="D18" s="116"/>
      <c r="E18" s="116"/>
      <c r="F18" s="116">
        <v>1</v>
      </c>
      <c r="G18" s="116"/>
      <c r="H18" s="116">
        <v>1</v>
      </c>
      <c r="I18" s="116"/>
      <c r="J18" s="116">
        <v>1</v>
      </c>
      <c r="K18" s="116"/>
      <c r="L18" s="116">
        <v>2</v>
      </c>
      <c r="M18" s="164"/>
      <c r="N18" s="116"/>
      <c r="O18" s="116">
        <v>1</v>
      </c>
      <c r="P18" s="116"/>
      <c r="Q18" s="115" t="s">
        <v>200</v>
      </c>
      <c r="R18" s="116"/>
      <c r="S18" s="164">
        <v>1</v>
      </c>
      <c r="T18" s="164"/>
      <c r="U18" s="164"/>
      <c r="V18" s="164">
        <v>1</v>
      </c>
      <c r="W18" s="116"/>
      <c r="X18" s="116"/>
      <c r="Y18" s="116">
        <v>1</v>
      </c>
      <c r="Z18" s="116">
        <v>1</v>
      </c>
      <c r="AA18" s="116"/>
      <c r="AB18" s="116"/>
      <c r="AC18" s="122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</row>
    <row r="19" spans="1:42" s="117" customFormat="1" ht="12.75" x14ac:dyDescent="0.2">
      <c r="A19" s="114" t="s">
        <v>268</v>
      </c>
      <c r="B19" s="116">
        <v>2</v>
      </c>
      <c r="C19" s="116">
        <v>1</v>
      </c>
      <c r="D19" s="116">
        <v>2</v>
      </c>
      <c r="E19" s="116">
        <v>2</v>
      </c>
      <c r="F19" s="116">
        <v>1</v>
      </c>
      <c r="G19" s="116">
        <v>2</v>
      </c>
      <c r="H19" s="116">
        <v>1</v>
      </c>
      <c r="I19" s="116">
        <v>1</v>
      </c>
      <c r="J19" s="116">
        <v>2</v>
      </c>
      <c r="K19" s="116">
        <v>2</v>
      </c>
      <c r="L19" s="116"/>
      <c r="M19" s="164">
        <v>2</v>
      </c>
      <c r="N19" s="116">
        <v>2</v>
      </c>
      <c r="O19" s="116">
        <v>2</v>
      </c>
      <c r="P19" s="116">
        <v>1</v>
      </c>
      <c r="Q19" s="116"/>
      <c r="R19" s="115" t="s">
        <v>200</v>
      </c>
      <c r="S19" s="116">
        <v>1</v>
      </c>
      <c r="T19" s="116"/>
      <c r="U19" s="116"/>
      <c r="V19" s="116"/>
      <c r="W19" s="116"/>
      <c r="X19" s="116"/>
      <c r="Y19" s="116">
        <v>2</v>
      </c>
      <c r="Z19" s="116">
        <v>4</v>
      </c>
      <c r="AA19" s="116">
        <v>3</v>
      </c>
      <c r="AB19" s="116">
        <v>1</v>
      </c>
      <c r="AC19" s="122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</row>
    <row r="20" spans="1:42" s="117" customFormat="1" ht="12.75" x14ac:dyDescent="0.2">
      <c r="A20" s="114" t="s">
        <v>269</v>
      </c>
      <c r="B20" s="116">
        <v>1</v>
      </c>
      <c r="C20" s="116">
        <v>2</v>
      </c>
      <c r="D20" s="116">
        <v>2</v>
      </c>
      <c r="E20" s="116">
        <v>1</v>
      </c>
      <c r="F20" s="116">
        <v>1</v>
      </c>
      <c r="G20" s="116">
        <v>1</v>
      </c>
      <c r="H20" s="116"/>
      <c r="I20" s="116"/>
      <c r="J20" s="116">
        <v>1</v>
      </c>
      <c r="K20" s="116">
        <v>1</v>
      </c>
      <c r="L20" s="116"/>
      <c r="M20" s="164">
        <v>1</v>
      </c>
      <c r="N20" s="116">
        <v>1</v>
      </c>
      <c r="O20" s="116">
        <v>1</v>
      </c>
      <c r="P20" s="116">
        <v>2</v>
      </c>
      <c r="Q20" s="164">
        <v>1</v>
      </c>
      <c r="R20" s="116">
        <v>1</v>
      </c>
      <c r="S20" s="115" t="s">
        <v>200</v>
      </c>
      <c r="T20" s="116">
        <v>1</v>
      </c>
      <c r="U20" s="116"/>
      <c r="V20" s="164"/>
      <c r="W20" s="116"/>
      <c r="X20" s="116"/>
      <c r="Y20" s="116">
        <v>2</v>
      </c>
      <c r="Z20" s="116">
        <v>2</v>
      </c>
      <c r="AA20" s="116">
        <v>2</v>
      </c>
      <c r="AB20" s="116"/>
      <c r="AC20" s="122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</row>
    <row r="21" spans="1:42" s="117" customFormat="1" ht="12.75" x14ac:dyDescent="0.2">
      <c r="A21" s="114" t="s">
        <v>270</v>
      </c>
      <c r="B21" s="116">
        <v>1</v>
      </c>
      <c r="C21" s="116">
        <v>1</v>
      </c>
      <c r="D21" s="116"/>
      <c r="E21" s="116">
        <v>1</v>
      </c>
      <c r="F21" s="116"/>
      <c r="G21" s="116">
        <v>3</v>
      </c>
      <c r="H21" s="116">
        <v>1</v>
      </c>
      <c r="I21" s="116"/>
      <c r="J21" s="116">
        <v>1</v>
      </c>
      <c r="K21" s="116"/>
      <c r="L21" s="116"/>
      <c r="M21" s="164"/>
      <c r="N21" s="116"/>
      <c r="O21" s="116">
        <v>1</v>
      </c>
      <c r="P21" s="116">
        <v>1</v>
      </c>
      <c r="Q21" s="164"/>
      <c r="R21" s="116"/>
      <c r="S21" s="116">
        <v>1</v>
      </c>
      <c r="T21" s="115" t="s">
        <v>200</v>
      </c>
      <c r="U21" s="116"/>
      <c r="V21" s="116"/>
      <c r="W21" s="116"/>
      <c r="X21" s="116"/>
      <c r="Y21" s="116"/>
      <c r="Z21" s="116">
        <v>1</v>
      </c>
      <c r="AA21" s="116"/>
      <c r="AB21" s="116"/>
      <c r="AC21" s="122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</row>
    <row r="22" spans="1:42" s="117" customFormat="1" ht="12.75" x14ac:dyDescent="0.2">
      <c r="A22" s="114" t="s">
        <v>271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64"/>
      <c r="N22" s="116"/>
      <c r="O22" s="116"/>
      <c r="P22" s="116"/>
      <c r="Q22" s="164"/>
      <c r="R22" s="116"/>
      <c r="S22" s="116"/>
      <c r="T22" s="116"/>
      <c r="U22" s="115" t="s">
        <v>200</v>
      </c>
      <c r="V22" s="116"/>
      <c r="W22" s="116"/>
      <c r="X22" s="116"/>
      <c r="Y22" s="116"/>
      <c r="Z22" s="116"/>
      <c r="AA22" s="116"/>
      <c r="AB22" s="116"/>
      <c r="AC22" s="122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</row>
    <row r="23" spans="1:42" s="117" customFormat="1" ht="12" customHeight="1" x14ac:dyDescent="0.2">
      <c r="A23" s="114" t="s">
        <v>272</v>
      </c>
      <c r="B23" s="116"/>
      <c r="C23" s="116">
        <v>1</v>
      </c>
      <c r="D23" s="116"/>
      <c r="E23" s="116">
        <v>1</v>
      </c>
      <c r="F23" s="116"/>
      <c r="G23" s="116"/>
      <c r="H23" s="116">
        <v>1</v>
      </c>
      <c r="I23" s="116"/>
      <c r="J23" s="116">
        <v>1</v>
      </c>
      <c r="K23" s="116"/>
      <c r="L23" s="116"/>
      <c r="M23" s="164">
        <v>1</v>
      </c>
      <c r="N23" s="116"/>
      <c r="O23" s="116">
        <v>1</v>
      </c>
      <c r="P23" s="116"/>
      <c r="Q23" s="164">
        <v>1</v>
      </c>
      <c r="R23" s="116"/>
      <c r="S23" s="164"/>
      <c r="T23" s="116"/>
      <c r="U23" s="116"/>
      <c r="V23" s="115" t="s">
        <v>200</v>
      </c>
      <c r="W23" s="116"/>
      <c r="X23" s="116"/>
      <c r="Y23" s="116"/>
      <c r="Z23" s="116"/>
      <c r="AA23" s="116">
        <v>1</v>
      </c>
      <c r="AB23" s="116"/>
      <c r="AC23" s="122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</row>
    <row r="24" spans="1:42" s="117" customFormat="1" ht="12.75" x14ac:dyDescent="0.2">
      <c r="A24" s="114" t="s">
        <v>273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64"/>
      <c r="R24" s="116"/>
      <c r="S24" s="116"/>
      <c r="T24" s="116"/>
      <c r="U24" s="116"/>
      <c r="V24" s="116"/>
      <c r="W24" s="115" t="s">
        <v>200</v>
      </c>
      <c r="X24" s="116"/>
      <c r="Y24" s="116"/>
      <c r="Z24" s="116"/>
      <c r="AA24" s="116"/>
      <c r="AB24" s="116"/>
      <c r="AC24" s="122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</row>
    <row r="25" spans="1:42" s="117" customFormat="1" ht="12.75" x14ac:dyDescent="0.2">
      <c r="A25" s="114" t="s">
        <v>274</v>
      </c>
      <c r="B25" s="116"/>
      <c r="C25" s="116"/>
      <c r="D25" s="116">
        <v>1</v>
      </c>
      <c r="E25" s="116"/>
      <c r="F25" s="116">
        <v>1</v>
      </c>
      <c r="G25" s="116">
        <v>1</v>
      </c>
      <c r="H25" s="116"/>
      <c r="I25" s="116"/>
      <c r="J25" s="116"/>
      <c r="K25" s="116"/>
      <c r="L25" s="116"/>
      <c r="M25" s="116"/>
      <c r="N25" s="116"/>
      <c r="O25" s="116">
        <v>1</v>
      </c>
      <c r="P25" s="116"/>
      <c r="Q25" s="164"/>
      <c r="R25" s="116"/>
      <c r="S25" s="116"/>
      <c r="T25" s="116"/>
      <c r="U25" s="116"/>
      <c r="V25" s="116"/>
      <c r="W25" s="116"/>
      <c r="X25" s="115" t="s">
        <v>200</v>
      </c>
      <c r="Y25" s="116"/>
      <c r="Z25" s="116">
        <v>1</v>
      </c>
      <c r="AA25" s="116"/>
      <c r="AB25" s="116"/>
      <c r="AC25" s="122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</row>
    <row r="26" spans="1:42" s="117" customFormat="1" ht="12.75" x14ac:dyDescent="0.2">
      <c r="A26" s="114" t="s">
        <v>275</v>
      </c>
      <c r="B26" s="116">
        <v>1</v>
      </c>
      <c r="C26" s="116">
        <v>2</v>
      </c>
      <c r="D26" s="116">
        <v>1</v>
      </c>
      <c r="E26" s="116">
        <v>1</v>
      </c>
      <c r="F26" s="116"/>
      <c r="G26" s="116">
        <v>1</v>
      </c>
      <c r="H26" s="116">
        <v>3</v>
      </c>
      <c r="I26" s="116"/>
      <c r="J26" s="116">
        <v>1</v>
      </c>
      <c r="K26" s="116">
        <v>1</v>
      </c>
      <c r="L26" s="116">
        <v>1</v>
      </c>
      <c r="M26" s="116">
        <v>2</v>
      </c>
      <c r="N26" s="116">
        <v>1</v>
      </c>
      <c r="O26" s="116">
        <v>1</v>
      </c>
      <c r="P26" s="116">
        <v>2</v>
      </c>
      <c r="Q26" s="116">
        <v>1</v>
      </c>
      <c r="R26" s="116">
        <v>2</v>
      </c>
      <c r="S26" s="116">
        <v>2</v>
      </c>
      <c r="T26" s="116"/>
      <c r="U26" s="116"/>
      <c r="V26" s="116"/>
      <c r="W26" s="116"/>
      <c r="X26" s="116"/>
      <c r="Y26" s="115" t="s">
        <v>200</v>
      </c>
      <c r="Z26" s="116">
        <v>1</v>
      </c>
      <c r="AA26" s="116">
        <v>1</v>
      </c>
      <c r="AB26" s="116"/>
      <c r="AC26" s="122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</row>
    <row r="27" spans="1:42" s="117" customFormat="1" ht="12.75" x14ac:dyDescent="0.2">
      <c r="A27" s="117" t="s">
        <v>276</v>
      </c>
      <c r="B27" s="116">
        <v>2</v>
      </c>
      <c r="C27" s="116">
        <v>2</v>
      </c>
      <c r="D27" s="116">
        <v>3</v>
      </c>
      <c r="E27" s="116">
        <v>2</v>
      </c>
      <c r="F27" s="116">
        <v>1</v>
      </c>
      <c r="G27" s="116">
        <v>2</v>
      </c>
      <c r="H27" s="116">
        <v>1</v>
      </c>
      <c r="I27" s="116">
        <v>1</v>
      </c>
      <c r="J27" s="116">
        <v>1</v>
      </c>
      <c r="K27" s="116">
        <v>2</v>
      </c>
      <c r="L27" s="116">
        <v>1</v>
      </c>
      <c r="M27" s="116">
        <v>1</v>
      </c>
      <c r="N27" s="116">
        <v>3</v>
      </c>
      <c r="O27" s="116">
        <v>4</v>
      </c>
      <c r="P27" s="116">
        <v>1</v>
      </c>
      <c r="Q27" s="116">
        <v>1</v>
      </c>
      <c r="R27" s="116">
        <v>4</v>
      </c>
      <c r="S27" s="116">
        <v>2</v>
      </c>
      <c r="T27" s="116">
        <v>1</v>
      </c>
      <c r="U27" s="116"/>
      <c r="V27" s="116"/>
      <c r="W27" s="116"/>
      <c r="X27" s="116">
        <v>1</v>
      </c>
      <c r="Y27" s="116">
        <v>1</v>
      </c>
      <c r="Z27" s="115" t="s">
        <v>200</v>
      </c>
      <c r="AA27" s="116">
        <v>2</v>
      </c>
      <c r="AB27" s="116">
        <v>1</v>
      </c>
      <c r="AC27" s="122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</row>
    <row r="28" spans="1:42" s="117" customFormat="1" ht="12.75" x14ac:dyDescent="0.2">
      <c r="A28" s="117" t="s">
        <v>277</v>
      </c>
      <c r="B28" s="116">
        <v>1</v>
      </c>
      <c r="C28" s="116">
        <v>4</v>
      </c>
      <c r="D28" s="116">
        <v>2</v>
      </c>
      <c r="E28" s="116"/>
      <c r="F28" s="116">
        <v>3</v>
      </c>
      <c r="G28" s="116">
        <v>1</v>
      </c>
      <c r="H28" s="116">
        <v>2</v>
      </c>
      <c r="I28" s="116">
        <v>1</v>
      </c>
      <c r="J28" s="116">
        <v>1</v>
      </c>
      <c r="K28" s="116">
        <v>1</v>
      </c>
      <c r="L28" s="116">
        <v>2</v>
      </c>
      <c r="M28" s="116">
        <v>3</v>
      </c>
      <c r="N28" s="116">
        <v>1</v>
      </c>
      <c r="O28" s="116">
        <v>2</v>
      </c>
      <c r="P28" s="116">
        <v>1</v>
      </c>
      <c r="Q28" s="116"/>
      <c r="R28" s="116">
        <v>3</v>
      </c>
      <c r="S28" s="116">
        <v>2</v>
      </c>
      <c r="T28" s="116"/>
      <c r="U28" s="116"/>
      <c r="V28" s="116">
        <v>1</v>
      </c>
      <c r="W28" s="116"/>
      <c r="X28" s="116"/>
      <c r="Y28" s="116">
        <v>1</v>
      </c>
      <c r="Z28" s="116">
        <v>2</v>
      </c>
      <c r="AA28" s="115" t="s">
        <v>200</v>
      </c>
      <c r="AB28" s="116">
        <v>1</v>
      </c>
      <c r="AC28" s="122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</row>
    <row r="29" spans="1:42" s="117" customFormat="1" ht="12.75" x14ac:dyDescent="0.2">
      <c r="A29" s="117" t="s">
        <v>278</v>
      </c>
      <c r="B29" s="116">
        <v>1</v>
      </c>
      <c r="C29" s="116">
        <v>1</v>
      </c>
      <c r="D29" s="116">
        <v>2</v>
      </c>
      <c r="E29" s="116">
        <v>2</v>
      </c>
      <c r="F29" s="116"/>
      <c r="G29" s="116">
        <v>1</v>
      </c>
      <c r="H29" s="116">
        <v>1</v>
      </c>
      <c r="I29" s="116"/>
      <c r="J29" s="116"/>
      <c r="K29" s="116"/>
      <c r="L29" s="116"/>
      <c r="M29" s="116">
        <v>2</v>
      </c>
      <c r="N29" s="116">
        <v>1</v>
      </c>
      <c r="O29" s="116">
        <v>1</v>
      </c>
      <c r="P29" s="116">
        <v>1</v>
      </c>
      <c r="Q29" s="116"/>
      <c r="R29" s="116">
        <v>1</v>
      </c>
      <c r="S29" s="116"/>
      <c r="T29" s="116"/>
      <c r="U29" s="116"/>
      <c r="V29" s="116"/>
      <c r="W29" s="116"/>
      <c r="X29" s="116"/>
      <c r="Y29" s="116"/>
      <c r="Z29" s="116">
        <v>1</v>
      </c>
      <c r="AA29" s="116">
        <v>1</v>
      </c>
      <c r="AB29" s="115" t="s">
        <v>200</v>
      </c>
      <c r="AC29" s="122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</row>
    <row r="30" spans="1:42" x14ac:dyDescent="0.25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D28"/>
  <sheetViews>
    <sheetView workbookViewId="0">
      <selection activeCell="C33" sqref="C33"/>
    </sheetView>
  </sheetViews>
  <sheetFormatPr defaultRowHeight="20.25" x14ac:dyDescent="0.3"/>
  <cols>
    <col min="1" max="1" width="18" style="79" customWidth="1"/>
    <col min="2" max="2" width="20.36328125" style="97" customWidth="1"/>
    <col min="3" max="3" width="20.1796875" style="97" customWidth="1"/>
    <col min="4" max="4" width="22.08984375" style="97" customWidth="1"/>
    <col min="5" max="16384" width="8.7265625" style="79"/>
  </cols>
  <sheetData>
    <row r="1" spans="1:4" ht="21" x14ac:dyDescent="0.35">
      <c r="A1" s="78" t="s">
        <v>27</v>
      </c>
      <c r="B1" s="97" t="s">
        <v>168</v>
      </c>
    </row>
    <row r="2" spans="1:4" ht="21" x14ac:dyDescent="0.35">
      <c r="A2" s="78" t="s">
        <v>32</v>
      </c>
      <c r="B2" s="97" t="s">
        <v>196</v>
      </c>
    </row>
    <row r="3" spans="1:4" ht="21" x14ac:dyDescent="0.35">
      <c r="A3" s="78" t="s">
        <v>19</v>
      </c>
      <c r="B3" s="97" t="s">
        <v>164</v>
      </c>
    </row>
    <row r="4" spans="1:4" ht="21" x14ac:dyDescent="0.35">
      <c r="A4" s="78" t="s">
        <v>113</v>
      </c>
      <c r="B4" s="97" t="s">
        <v>175</v>
      </c>
      <c r="C4" s="97" t="s">
        <v>176</v>
      </c>
    </row>
    <row r="5" spans="1:4" ht="21" x14ac:dyDescent="0.35">
      <c r="A5" s="78" t="s">
        <v>18</v>
      </c>
      <c r="B5" s="97" t="s">
        <v>173</v>
      </c>
    </row>
    <row r="6" spans="1:4" ht="21" x14ac:dyDescent="0.35">
      <c r="A6" s="78" t="s">
        <v>44</v>
      </c>
      <c r="B6" s="97" t="s">
        <v>206</v>
      </c>
    </row>
    <row r="7" spans="1:4" ht="21" x14ac:dyDescent="0.35">
      <c r="A7" s="78" t="s">
        <v>33</v>
      </c>
      <c r="B7" s="97" t="s">
        <v>187</v>
      </c>
      <c r="C7" s="97" t="s">
        <v>171</v>
      </c>
      <c r="D7" s="97" t="s">
        <v>172</v>
      </c>
    </row>
    <row r="8" spans="1:4" ht="21" x14ac:dyDescent="0.35">
      <c r="A8" s="78" t="s">
        <v>25</v>
      </c>
      <c r="B8" s="97" t="s">
        <v>201</v>
      </c>
    </row>
    <row r="9" spans="1:4" ht="21" x14ac:dyDescent="0.35">
      <c r="A9" s="78" t="s">
        <v>26</v>
      </c>
      <c r="B9" s="97" t="s">
        <v>194</v>
      </c>
    </row>
    <row r="10" spans="1:4" ht="21" x14ac:dyDescent="0.35">
      <c r="A10" s="78" t="s">
        <v>162</v>
      </c>
      <c r="B10" s="97" t="s">
        <v>192</v>
      </c>
    </row>
    <row r="11" spans="1:4" ht="21" x14ac:dyDescent="0.35">
      <c r="A11" s="78" t="s">
        <v>31</v>
      </c>
      <c r="B11" s="97" t="s">
        <v>188</v>
      </c>
      <c r="C11" s="97" t="s">
        <v>197</v>
      </c>
    </row>
    <row r="12" spans="1:4" ht="21" x14ac:dyDescent="0.35">
      <c r="A12" s="78" t="s">
        <v>22</v>
      </c>
      <c r="B12" s="97" t="s">
        <v>191</v>
      </c>
    </row>
    <row r="13" spans="1:4" ht="21" x14ac:dyDescent="0.35">
      <c r="A13" s="78" t="s">
        <v>114</v>
      </c>
      <c r="B13" s="97" t="s">
        <v>189</v>
      </c>
    </row>
    <row r="14" spans="1:4" ht="21" x14ac:dyDescent="0.35">
      <c r="A14" s="78" t="s">
        <v>24</v>
      </c>
      <c r="B14" s="97" t="s">
        <v>193</v>
      </c>
    </row>
    <row r="15" spans="1:4" ht="21" x14ac:dyDescent="0.35">
      <c r="A15" s="78" t="s">
        <v>30</v>
      </c>
      <c r="B15" s="97" t="s">
        <v>186</v>
      </c>
    </row>
    <row r="16" spans="1:4" ht="21" x14ac:dyDescent="0.35">
      <c r="A16" s="78" t="s">
        <v>34</v>
      </c>
      <c r="B16" s="97" t="s">
        <v>166</v>
      </c>
      <c r="C16" s="97" t="s">
        <v>205</v>
      </c>
    </row>
    <row r="17" spans="1:4" ht="21" x14ac:dyDescent="0.35">
      <c r="A17" s="78" t="s">
        <v>23</v>
      </c>
      <c r="B17" s="97" t="s">
        <v>204</v>
      </c>
      <c r="C17" s="97" t="s">
        <v>300</v>
      </c>
      <c r="D17" s="97" t="s">
        <v>301</v>
      </c>
    </row>
    <row r="18" spans="1:4" ht="21" x14ac:dyDescent="0.35">
      <c r="A18" s="78" t="s">
        <v>20</v>
      </c>
      <c r="B18" s="97" t="s">
        <v>167</v>
      </c>
    </row>
    <row r="19" spans="1:4" ht="21" x14ac:dyDescent="0.35">
      <c r="A19" s="78" t="s">
        <v>21</v>
      </c>
      <c r="B19" s="97" t="s">
        <v>318</v>
      </c>
    </row>
    <row r="20" spans="1:4" ht="21" x14ac:dyDescent="0.35">
      <c r="A20" s="78" t="s">
        <v>28</v>
      </c>
      <c r="B20" s="97" t="s">
        <v>207</v>
      </c>
    </row>
    <row r="21" spans="1:4" ht="21" x14ac:dyDescent="0.35">
      <c r="A21" s="78" t="s">
        <v>163</v>
      </c>
      <c r="B21" s="97" t="s">
        <v>165</v>
      </c>
    </row>
    <row r="22" spans="1:4" ht="21" x14ac:dyDescent="0.35">
      <c r="A22" s="78" t="s">
        <v>222</v>
      </c>
      <c r="B22" s="97" t="s">
        <v>169</v>
      </c>
      <c r="C22" s="97" t="s">
        <v>190</v>
      </c>
      <c r="D22" s="97" t="s">
        <v>170</v>
      </c>
    </row>
    <row r="23" spans="1:4" ht="21" x14ac:dyDescent="0.35">
      <c r="A23" s="78" t="s">
        <v>17</v>
      </c>
      <c r="B23" s="97" t="s">
        <v>202</v>
      </c>
    </row>
    <row r="24" spans="1:4" ht="21" x14ac:dyDescent="0.35">
      <c r="A24" s="78" t="s">
        <v>57</v>
      </c>
      <c r="B24" s="97" t="s">
        <v>203</v>
      </c>
    </row>
    <row r="25" spans="1:4" ht="21" x14ac:dyDescent="0.35">
      <c r="A25" s="78" t="s">
        <v>112</v>
      </c>
      <c r="B25" s="97" t="s">
        <v>174</v>
      </c>
    </row>
    <row r="26" spans="1:4" ht="21" x14ac:dyDescent="0.35">
      <c r="A26" s="78" t="s">
        <v>29</v>
      </c>
      <c r="B26" s="97" t="s">
        <v>195</v>
      </c>
    </row>
    <row r="28" spans="1:4" x14ac:dyDescent="0.3">
      <c r="D28" s="148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B105"/>
  <sheetViews>
    <sheetView workbookViewId="0">
      <selection activeCell="B34" sqref="B34"/>
    </sheetView>
  </sheetViews>
  <sheetFormatPr defaultRowHeight="16.5" x14ac:dyDescent="0.25"/>
  <cols>
    <col min="1" max="1" width="8.7265625" style="93"/>
    <col min="2" max="2" width="32.7265625" style="92" customWidth="1"/>
    <col min="3" max="16384" width="8.7265625" style="92"/>
  </cols>
  <sheetData>
    <row r="1" spans="1:2" x14ac:dyDescent="0.25">
      <c r="A1" s="95" t="s">
        <v>135</v>
      </c>
    </row>
    <row r="2" spans="1:2" x14ac:dyDescent="0.25">
      <c r="A2" s="94" t="s">
        <v>136</v>
      </c>
      <c r="B2" s="96" t="s">
        <v>17</v>
      </c>
    </row>
    <row r="3" spans="1:2" x14ac:dyDescent="0.25">
      <c r="A3" s="94" t="s">
        <v>137</v>
      </c>
      <c r="B3" s="96" t="s">
        <v>22</v>
      </c>
    </row>
    <row r="4" spans="1:2" x14ac:dyDescent="0.25">
      <c r="A4" s="94" t="s">
        <v>138</v>
      </c>
      <c r="B4" s="96" t="s">
        <v>21</v>
      </c>
    </row>
    <row r="5" spans="1:2" x14ac:dyDescent="0.25">
      <c r="A5" s="94" t="s">
        <v>139</v>
      </c>
      <c r="B5" s="96" t="s">
        <v>162</v>
      </c>
    </row>
    <row r="6" spans="1:2" x14ac:dyDescent="0.25">
      <c r="A6" s="94" t="s">
        <v>140</v>
      </c>
      <c r="B6" s="96" t="s">
        <v>19</v>
      </c>
    </row>
    <row r="7" spans="1:2" x14ac:dyDescent="0.25">
      <c r="A7" s="94" t="s">
        <v>141</v>
      </c>
      <c r="B7" s="96" t="s">
        <v>23</v>
      </c>
    </row>
    <row r="8" spans="1:2" x14ac:dyDescent="0.25">
      <c r="A8" s="94" t="s">
        <v>142</v>
      </c>
      <c r="B8" s="96" t="s">
        <v>20</v>
      </c>
    </row>
    <row r="9" spans="1:2" x14ac:dyDescent="0.25">
      <c r="A9" s="94" t="s">
        <v>143</v>
      </c>
      <c r="B9" s="96" t="s">
        <v>28</v>
      </c>
    </row>
    <row r="10" spans="1:2" x14ac:dyDescent="0.25">
      <c r="A10" s="94" t="s">
        <v>144</v>
      </c>
      <c r="B10" s="96" t="s">
        <v>25</v>
      </c>
    </row>
    <row r="11" spans="1:2" x14ac:dyDescent="0.25">
      <c r="A11" s="94" t="s">
        <v>145</v>
      </c>
      <c r="B11" s="96" t="s">
        <v>29</v>
      </c>
    </row>
    <row r="12" spans="1:2" x14ac:dyDescent="0.25">
      <c r="A12" s="94" t="s">
        <v>146</v>
      </c>
      <c r="B12" s="96" t="s">
        <v>57</v>
      </c>
    </row>
    <row r="13" spans="1:2" x14ac:dyDescent="0.25">
      <c r="A13" s="94" t="s">
        <v>147</v>
      </c>
      <c r="B13" s="96" t="s">
        <v>33</v>
      </c>
    </row>
    <row r="14" spans="1:2" x14ac:dyDescent="0.25">
      <c r="A14" s="94" t="s">
        <v>148</v>
      </c>
      <c r="B14" s="96" t="s">
        <v>27</v>
      </c>
    </row>
    <row r="15" spans="1:2" x14ac:dyDescent="0.25">
      <c r="A15" s="94" t="s">
        <v>149</v>
      </c>
      <c r="B15" s="96" t="s">
        <v>31</v>
      </c>
    </row>
    <row r="16" spans="1:2" x14ac:dyDescent="0.25">
      <c r="A16" s="94" t="s">
        <v>150</v>
      </c>
      <c r="B16" s="96" t="s">
        <v>32</v>
      </c>
    </row>
    <row r="17" spans="1:2" x14ac:dyDescent="0.25">
      <c r="A17" s="94" t="s">
        <v>151</v>
      </c>
      <c r="B17" s="96" t="s">
        <v>24</v>
      </c>
    </row>
    <row r="18" spans="1:2" x14ac:dyDescent="0.25">
      <c r="A18" s="94" t="s">
        <v>152</v>
      </c>
      <c r="B18" s="96" t="s">
        <v>26</v>
      </c>
    </row>
    <row r="19" spans="1:2" x14ac:dyDescent="0.25">
      <c r="A19" s="94" t="s">
        <v>153</v>
      </c>
      <c r="B19" s="96" t="s">
        <v>30</v>
      </c>
    </row>
    <row r="20" spans="1:2" x14ac:dyDescent="0.25">
      <c r="A20" s="94" t="s">
        <v>154</v>
      </c>
      <c r="B20" s="96" t="s">
        <v>35</v>
      </c>
    </row>
    <row r="21" spans="1:2" x14ac:dyDescent="0.25">
      <c r="A21" s="94" t="s">
        <v>155</v>
      </c>
      <c r="B21" s="96" t="s">
        <v>34</v>
      </c>
    </row>
    <row r="22" spans="1:2" x14ac:dyDescent="0.25">
      <c r="A22" s="94" t="s">
        <v>156</v>
      </c>
      <c r="B22" s="96" t="s">
        <v>44</v>
      </c>
    </row>
    <row r="23" spans="1:2" x14ac:dyDescent="0.25">
      <c r="A23" s="94" t="s">
        <v>157</v>
      </c>
      <c r="B23" s="96" t="s">
        <v>18</v>
      </c>
    </row>
    <row r="24" spans="1:2" x14ac:dyDescent="0.25">
      <c r="A24" s="94" t="s">
        <v>158</v>
      </c>
      <c r="B24" s="92" t="s">
        <v>113</v>
      </c>
    </row>
    <row r="25" spans="1:2" x14ac:dyDescent="0.25">
      <c r="A25" s="94" t="s">
        <v>159</v>
      </c>
      <c r="B25" s="92" t="s">
        <v>208</v>
      </c>
    </row>
    <row r="26" spans="1:2" x14ac:dyDescent="0.25">
      <c r="A26" s="94" t="s">
        <v>160</v>
      </c>
      <c r="B26" s="92" t="s">
        <v>112</v>
      </c>
    </row>
    <row r="27" spans="1:2" x14ac:dyDescent="0.25">
      <c r="A27" s="94" t="s">
        <v>161</v>
      </c>
      <c r="B27" s="92" t="s">
        <v>163</v>
      </c>
    </row>
    <row r="28" spans="1:2" x14ac:dyDescent="0.25">
      <c r="A28" s="94" t="s">
        <v>286</v>
      </c>
      <c r="B28" s="92" t="s">
        <v>114</v>
      </c>
    </row>
    <row r="29" spans="1:2" x14ac:dyDescent="0.25">
      <c r="A29" s="94"/>
    </row>
    <row r="30" spans="1:2" x14ac:dyDescent="0.25">
      <c r="A30" s="94"/>
    </row>
    <row r="31" spans="1:2" x14ac:dyDescent="0.25">
      <c r="A31" s="94"/>
    </row>
    <row r="32" spans="1:2" x14ac:dyDescent="0.25">
      <c r="A32" s="94"/>
    </row>
    <row r="33" spans="1:1" x14ac:dyDescent="0.25">
      <c r="A33" s="94"/>
    </row>
    <row r="34" spans="1:1" x14ac:dyDescent="0.25">
      <c r="A34" s="94"/>
    </row>
    <row r="35" spans="1:1" x14ac:dyDescent="0.25">
      <c r="A35" s="94"/>
    </row>
    <row r="36" spans="1:1" x14ac:dyDescent="0.25">
      <c r="A36" s="94"/>
    </row>
    <row r="37" spans="1:1" x14ac:dyDescent="0.25">
      <c r="A37" s="94"/>
    </row>
    <row r="38" spans="1:1" x14ac:dyDescent="0.25">
      <c r="A38" s="94"/>
    </row>
    <row r="39" spans="1:1" x14ac:dyDescent="0.25">
      <c r="A39" s="94"/>
    </row>
    <row r="40" spans="1:1" x14ac:dyDescent="0.25">
      <c r="A40" s="94"/>
    </row>
    <row r="41" spans="1:1" x14ac:dyDescent="0.25">
      <c r="A41" s="94"/>
    </row>
    <row r="42" spans="1:1" x14ac:dyDescent="0.25">
      <c r="A42" s="94"/>
    </row>
    <row r="43" spans="1:1" x14ac:dyDescent="0.25">
      <c r="A43" s="94"/>
    </row>
    <row r="44" spans="1:1" x14ac:dyDescent="0.25">
      <c r="A44" s="94"/>
    </row>
    <row r="45" spans="1:1" x14ac:dyDescent="0.25">
      <c r="A45" s="94"/>
    </row>
    <row r="46" spans="1:1" x14ac:dyDescent="0.25">
      <c r="A46" s="94"/>
    </row>
    <row r="47" spans="1:1" x14ac:dyDescent="0.25">
      <c r="A47" s="94"/>
    </row>
    <row r="48" spans="1:1" x14ac:dyDescent="0.25">
      <c r="A48" s="94"/>
    </row>
    <row r="49" spans="1:1" x14ac:dyDescent="0.25">
      <c r="A49" s="94"/>
    </row>
    <row r="50" spans="1:1" x14ac:dyDescent="0.25">
      <c r="A50" s="94"/>
    </row>
    <row r="51" spans="1:1" x14ac:dyDescent="0.25">
      <c r="A51" s="94"/>
    </row>
    <row r="52" spans="1:1" x14ac:dyDescent="0.25">
      <c r="A52" s="94"/>
    </row>
    <row r="53" spans="1:1" x14ac:dyDescent="0.25">
      <c r="A53" s="94"/>
    </row>
    <row r="54" spans="1:1" x14ac:dyDescent="0.25">
      <c r="A54" s="94"/>
    </row>
    <row r="55" spans="1:1" x14ac:dyDescent="0.25">
      <c r="A55" s="94"/>
    </row>
    <row r="56" spans="1:1" x14ac:dyDescent="0.25">
      <c r="A56" s="94"/>
    </row>
    <row r="57" spans="1:1" x14ac:dyDescent="0.25">
      <c r="A57" s="94"/>
    </row>
    <row r="58" spans="1:1" x14ac:dyDescent="0.25">
      <c r="A58" s="94"/>
    </row>
    <row r="59" spans="1:1" x14ac:dyDescent="0.25">
      <c r="A59" s="94"/>
    </row>
    <row r="60" spans="1:1" x14ac:dyDescent="0.25">
      <c r="A60" s="94"/>
    </row>
    <row r="61" spans="1:1" x14ac:dyDescent="0.25">
      <c r="A61" s="94"/>
    </row>
    <row r="62" spans="1:1" x14ac:dyDescent="0.25">
      <c r="A62" s="94"/>
    </row>
    <row r="63" spans="1:1" x14ac:dyDescent="0.25">
      <c r="A63" s="94"/>
    </row>
    <row r="64" spans="1:1" x14ac:dyDescent="0.25">
      <c r="A64" s="94"/>
    </row>
    <row r="65" spans="1:1" x14ac:dyDescent="0.25">
      <c r="A65" s="94"/>
    </row>
    <row r="66" spans="1:1" x14ac:dyDescent="0.25">
      <c r="A66" s="94"/>
    </row>
    <row r="67" spans="1:1" x14ac:dyDescent="0.25">
      <c r="A67" s="94"/>
    </row>
    <row r="68" spans="1:1" x14ac:dyDescent="0.25">
      <c r="A68" s="94"/>
    </row>
    <row r="69" spans="1:1" x14ac:dyDescent="0.25">
      <c r="A69" s="94"/>
    </row>
    <row r="70" spans="1:1" x14ac:dyDescent="0.25">
      <c r="A70" s="94"/>
    </row>
    <row r="71" spans="1:1" x14ac:dyDescent="0.25">
      <c r="A71" s="94"/>
    </row>
    <row r="72" spans="1:1" x14ac:dyDescent="0.25">
      <c r="A72" s="94"/>
    </row>
    <row r="73" spans="1:1" x14ac:dyDescent="0.25">
      <c r="A73" s="94"/>
    </row>
    <row r="74" spans="1:1" x14ac:dyDescent="0.25">
      <c r="A74" s="94"/>
    </row>
    <row r="75" spans="1:1" x14ac:dyDescent="0.25">
      <c r="A75" s="94"/>
    </row>
    <row r="76" spans="1:1" x14ac:dyDescent="0.25">
      <c r="A76" s="94"/>
    </row>
    <row r="77" spans="1:1" x14ac:dyDescent="0.25">
      <c r="A77" s="94"/>
    </row>
    <row r="78" spans="1:1" x14ac:dyDescent="0.25">
      <c r="A78" s="94"/>
    </row>
    <row r="79" spans="1:1" x14ac:dyDescent="0.25">
      <c r="A79" s="94"/>
    </row>
    <row r="80" spans="1:1" x14ac:dyDescent="0.25">
      <c r="A80" s="94"/>
    </row>
    <row r="81" spans="1:1" x14ac:dyDescent="0.25">
      <c r="A81" s="94"/>
    </row>
    <row r="82" spans="1:1" x14ac:dyDescent="0.25">
      <c r="A82" s="94"/>
    </row>
    <row r="83" spans="1:1" x14ac:dyDescent="0.25">
      <c r="A83" s="94"/>
    </row>
    <row r="84" spans="1:1" x14ac:dyDescent="0.25">
      <c r="A84" s="94"/>
    </row>
    <row r="85" spans="1:1" x14ac:dyDescent="0.25">
      <c r="A85" s="94"/>
    </row>
    <row r="86" spans="1:1" x14ac:dyDescent="0.25">
      <c r="A86" s="94"/>
    </row>
    <row r="87" spans="1:1" x14ac:dyDescent="0.25">
      <c r="A87" s="94"/>
    </row>
    <row r="88" spans="1:1" x14ac:dyDescent="0.25">
      <c r="A88" s="94"/>
    </row>
    <row r="89" spans="1:1" x14ac:dyDescent="0.25">
      <c r="A89" s="94"/>
    </row>
    <row r="90" spans="1:1" x14ac:dyDescent="0.25">
      <c r="A90" s="94"/>
    </row>
    <row r="91" spans="1:1" x14ac:dyDescent="0.25">
      <c r="A91" s="94"/>
    </row>
    <row r="92" spans="1:1" x14ac:dyDescent="0.25">
      <c r="A92" s="94"/>
    </row>
    <row r="93" spans="1:1" x14ac:dyDescent="0.25">
      <c r="A93" s="94"/>
    </row>
    <row r="94" spans="1:1" x14ac:dyDescent="0.25">
      <c r="A94" s="94"/>
    </row>
    <row r="95" spans="1:1" x14ac:dyDescent="0.25">
      <c r="A95" s="94"/>
    </row>
    <row r="96" spans="1:1" x14ac:dyDescent="0.25">
      <c r="A96" s="94"/>
    </row>
    <row r="97" spans="1:1" x14ac:dyDescent="0.25">
      <c r="A97" s="94"/>
    </row>
    <row r="98" spans="1:1" x14ac:dyDescent="0.25">
      <c r="A98" s="94"/>
    </row>
    <row r="99" spans="1:1" x14ac:dyDescent="0.25">
      <c r="A99" s="94"/>
    </row>
    <row r="100" spans="1:1" x14ac:dyDescent="0.25">
      <c r="A100" s="94"/>
    </row>
    <row r="101" spans="1:1" x14ac:dyDescent="0.25">
      <c r="A101" s="94"/>
    </row>
    <row r="102" spans="1:1" x14ac:dyDescent="0.25">
      <c r="A102" s="94"/>
    </row>
    <row r="103" spans="1:1" x14ac:dyDescent="0.25">
      <c r="A103" s="94"/>
    </row>
    <row r="104" spans="1:1" x14ac:dyDescent="0.25">
      <c r="A104" s="94"/>
    </row>
    <row r="105" spans="1:1" x14ac:dyDescent="0.25">
      <c r="A105" s="94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COMMISSIONER'S MESSAGE</vt:lpstr>
      <vt:lpstr>2015 FEDEX CUP STANDINGS</vt:lpstr>
      <vt:lpstr>2015 FED-EX CUP PLAYOFFS</vt:lpstr>
      <vt:lpstr>2015 RYDER CUP</vt:lpstr>
      <vt:lpstr>GROUPS</vt:lpstr>
      <vt:lpstr>PLAYING PARTNER TRACKER</vt:lpstr>
      <vt:lpstr>CONTACT US</vt:lpstr>
      <vt:lpstr>MEMBER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2014-10-05T05:06:49Z</dcterms:created>
  <dcterms:modified xsi:type="dcterms:W3CDTF">2015-10-15T10:05:55Z</dcterms:modified>
</cp:coreProperties>
</file>