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570" windowWidth="20400" windowHeight="7455" tabRatio="828" activeTab="1"/>
  </bookViews>
  <sheets>
    <sheet name="COMMISSIONER'S MESSAGE" sheetId="5" r:id="rId1"/>
    <sheet name="KWGA SEASON LEADERBOARD" sheetId="4" r:id="rId2"/>
    <sheet name="THE FED-EX PLAYOFFS" sheetId="8" r:id="rId3"/>
    <sheet name="RYDER CUP" sheetId="10" r:id="rId4"/>
    <sheet name="TEE SHEET" sheetId="6" r:id="rId5"/>
    <sheet name="CONTACT US" sheetId="7" r:id="rId6"/>
    <sheet name="Sheet1" sheetId="11" r:id="rId7"/>
  </sheets>
  <calcPr calcId="145621"/>
  <fileRecoveryPr autoRecover="0"/>
</workbook>
</file>

<file path=xl/calcChain.xml><?xml version="1.0" encoding="utf-8"?>
<calcChain xmlns="http://schemas.openxmlformats.org/spreadsheetml/2006/main">
  <c r="A7" i="4" l="1"/>
  <c r="A8" i="4"/>
  <c r="A28" i="4" l="1"/>
  <c r="A26" i="4"/>
  <c r="A23" i="4"/>
  <c r="A22" i="4"/>
  <c r="A20" i="4"/>
  <c r="A19" i="4"/>
  <c r="A15" i="4"/>
  <c r="A12" i="4"/>
  <c r="A11" i="4"/>
  <c r="A9" i="4"/>
  <c r="A17" i="4" l="1"/>
  <c r="A16" i="4"/>
  <c r="A10" i="4"/>
  <c r="C20" i="4" l="1"/>
  <c r="C23" i="4"/>
  <c r="C19" i="4"/>
  <c r="C16" i="4"/>
  <c r="C9" i="4"/>
  <c r="C18" i="4"/>
  <c r="C12" i="4"/>
  <c r="C15" i="4"/>
  <c r="C10" i="4"/>
  <c r="C7" i="4"/>
  <c r="C8" i="4"/>
  <c r="A18" i="4"/>
  <c r="C22" i="4" l="1"/>
  <c r="C17" i="4"/>
  <c r="C14" i="4"/>
  <c r="C11" i="4"/>
  <c r="A14" i="4"/>
  <c r="C24" i="4" l="1"/>
  <c r="C13" i="4"/>
  <c r="A24" i="4"/>
  <c r="A13" i="4"/>
  <c r="C25" i="4" l="1"/>
  <c r="A25" i="4"/>
  <c r="C26" i="4" l="1"/>
  <c r="A27" i="4"/>
  <c r="A21" i="4" l="1"/>
</calcChain>
</file>

<file path=xl/comments1.xml><?xml version="1.0" encoding="utf-8"?>
<comments xmlns="http://schemas.openxmlformats.org/spreadsheetml/2006/main">
  <authors>
    <author>Derek</author>
  </authors>
  <commentList>
    <comment ref="AC7" authorId="0">
      <text>
        <r>
          <rPr>
            <b/>
            <sz val="9"/>
            <color indexed="81"/>
            <rFont val="Tahoma"/>
            <family val="2"/>
          </rPr>
          <t>PLAYER PROFILE~ GERRY ELLIOTT
6'1   209    Wade Boggs Road, NS
Nicknames/Handles: Double-Double, "Freedom 40" Plan
2013 Results: 1 Win…2 Top 3's
2014 Outlook: Rosey. Perhaps no KWGA member can finish a round with 3 double bogeys and still shoot 75. Elliiot's shot-making skills and German Shepherd always have the field on pins and needles...because something exciting is bound to happen. Blessed with a wife who works on Saturdays, Elliott's game has been set free and the results can be seen in a 12 inch by 12 inch caved in section of his indoor practice facility. Elliott's ability to watch so many flawed and idiosyncratic swings while still playing great golf astounded the pundits last season. "I've probably spent more time trying to fix some of these golf swings than I have spent with my wife. Thank god they don't stay overnight like my wife does." ~Elliott</t>
        </r>
      </text>
    </comment>
    <comment ref="AC8" authorId="0">
      <text>
        <r>
          <rPr>
            <b/>
            <sz val="9"/>
            <color indexed="81"/>
            <rFont val="Tahoma"/>
            <family val="2"/>
          </rPr>
          <t>PLAYER PROFILE~Derek Thomson
6'5 1/2   335-ish    Wolfville, NS
Nickname- The Second Coming Woods-Nicklaus, Big Show
2013 Results- 1 Win…3 Top 3's
2014 Outlook
The younger Thomson has had a strong start in the Grapefruit League firing a sterling 74 to open the exhibition season.
Special Notes- Carries just 13 clubs after an exploded 6 iron found the scrap heap at the end of 2013. Enjoys 2 Ham &amp; Cheese sammies between nines and a chocolate milk if enough loose change is rattling around in his pockets. Led the KWGA in sweating in 2013, fighting off a hard-charging Kelley for the honour. "I build such a big lead early in the year when it's 2 degrees and no one else has broken their water." Some pundits feel having a dual role as player and Commissioner is taking away from focus on the golf course. "Listen, being Commissioner is easy...the hard part is worrying if Rene got grouped with Cameron again."</t>
        </r>
      </text>
    </comment>
    <comment ref="AC11" authorId="0">
      <text>
        <r>
          <rPr>
            <b/>
            <sz val="9"/>
            <color indexed="81"/>
            <rFont val="Tahoma"/>
            <family val="2"/>
          </rPr>
          <t>PLAYER PROFILE~ROD MURRAY
6'2   228   New Kentwolfbrook, NS
Nickname/Handles: No Show, Rocket, The Killer Rasp
2013 Results: 0 Wins, 2 Top 3's
2014 Outlook: Nobody looks through a rose-coloured glass quite like Valley's least, most often, eligible bachelor. Known as the league's lightning rod of barbs and abuse, Murray somehow finds a way to stay relevant, both in the tabloids and on the golf course. A slow start to the Grapefruit League has many wondering if Murray's game will improve enough to ever attract another partner. "My goal for 2014 is to set the record straight...that I have nothing to prove and my game is in shape. Majors, rangs, bar sponsorships and partner requests will come." ~Murray</t>
        </r>
      </text>
    </comment>
    <comment ref="AC12" authorId="0">
      <text>
        <r>
          <rPr>
            <b/>
            <sz val="9"/>
            <color indexed="81"/>
            <rFont val="Tahoma"/>
            <family val="2"/>
          </rPr>
          <t>PLAYER PROFILE~ ARNIE KELLEY
5'11  201   New Mindless, NS
Nicknames/Handles: The Duke, Telley Savalas, Cobweb
2013 Results…0 Wins…2 Top 3's
2014 Outlook…Nobody hits the practice area quite like Kelley. Known for his hours at the range and chipping on the putting green before rounds, Kelley grinds opponents down with his preparation, routine and consistency off the tee. Two close calls last season have The Duke primed and ready to break into the win column in 2014. "Golf is not a sprint. It's a marathon. Sticking to routine, flexing my calf muscles before every shot and lag putting my opponents into submission has worked for me for this long...so why change? I watch more Golf Channel than anyone else, I stretch before my rounds and generally think about golf more than anyone. This is my year" ~Kelley</t>
        </r>
      </text>
    </comment>
    <comment ref="AC13" authorId="0">
      <text>
        <r>
          <rPr>
            <b/>
            <sz val="9"/>
            <color indexed="81"/>
            <rFont val="Tahoma"/>
            <family val="2"/>
          </rPr>
          <t>PLAYER PROFILE~ DOUGLAS IRWIN III
5'10   A Solid 180   Stalag 13 Hocheinheim, GERMANY
Nicknames: The 4th Reich, The Tilt-a-Whirl
2013 RESULTS…1 Win…2 Top 3's
2014 OUTLOOK…Perhaps no member needs less balance to play good golf than this German Sensation. After schocking galleries in 2013, Iwin's prowess is no longer a secret and much is expected from the transcontinental dweller. His quiet, unassuming manner hides the confidence of a trained assasin and his spring golf trips to the UK have only further sharpened his focus.
"Hockey is my first love, but this golf thing comes natural to me. Plus I don't have to worry about a coach yelling at me about a missed assignment or being benched. I can do my own thnig on the golf course. Plus I don't have to hang up any sweaty, smelly gear after a round of golf." ~Irwin</t>
        </r>
      </text>
    </comment>
    <comment ref="AC14" authorId="0">
      <text>
        <r>
          <rPr>
            <b/>
            <sz val="9"/>
            <color indexed="81"/>
            <rFont val="Tahoma"/>
            <family val="2"/>
          </rPr>
          <t>PLAYER PROFILE~RENE MACKAY
5'10  188   Antigonish, NS
Handle: The Shooter, ReMac, Tee Sheet
2013 Results…0 Wins…0 Top 3's
2014 Outlook- The Shooters part-time status means a lot of "Monday Qualifying" for the upcoming season. However, MacKay has been known to dominate the Monday circuit, competing against the likes of Ian Palmeter and Cam Porter. No KWGA member can stick a squirley wedge from 100 yards and in like The Shooter, making him dangerous once in contention. Blessed with soft hands and the keys to the master tee sheet, MacKay's clout is unmatched. "I hope to play 3-5 events this season but it is hard when the neighborhood ground hockey playoffs start. I mean, I always go deep in the playoffs." ~MacKay</t>
        </r>
      </text>
    </comment>
    <comment ref="AC16" authorId="0">
      <text>
        <r>
          <rPr>
            <b/>
            <sz val="9"/>
            <color indexed="81"/>
            <rFont val="Tahoma"/>
            <family val="2"/>
          </rPr>
          <t>PLAYER PROFILE~ MARK GAVIN
5'11   181   Rio de Janeiro, BRASIL…or Halifax
Nicknames: The Shark
2013 Results…0 Wins…1 Top 3
2014 Outlook…A limited schedule in 2013 meant The Shark was sent to Q-School this off-season where he won the Gold Medal as top qualifyer. There is no questioning this young man's drive, determination and ability to dazzle in textiles. The Shark took top honors as the sexiest member last season with his many, yet subtle pre-shot gyrations. Extensive world travel, family obligations and an overgrown backyard have contributed to a slow start in Grapefruit League, but nobody will be crying a river for Gavin once the season kicks off. "My endorsements alone mean I really don't have to win golf tournaments to be a success. I mean when you can sell contact lenses in 3rd world countries...it's all gravy baby." ~The Shark</t>
        </r>
      </text>
    </comment>
    <comment ref="AC18" authorId="0">
      <text>
        <r>
          <rPr>
            <b/>
            <sz val="9"/>
            <color indexed="81"/>
            <rFont val="Tahoma"/>
            <family val="2"/>
          </rPr>
          <t>PLAYER PROFILE~ JOHNATHAN AMIRAULT
6'3   221   Yarmouth, NS  (aka MARS)
Nickname/Handles- The Sheriff, "Low Blow"
2013 Results- 0 Wins…0 Top 3's
2014 Outlook- The Sheriff led the KWGA in ribald jokes and off-coloured comments in 2013, a title that will be hard to wrestle from the macho man from Mars in 2014. Low Blow became a crowd favorite quickly after joining the tour late in the season. Blessed with a free flowing rhythm off the tee and a care free attitude toward golf, The Sheriff never lets his plentiful bad shots and results ruin his day. "When you have spent as many days and nights throwing patrons in drunk tanks as I have, bad golf is not hard to deal with." Amirault's greatest sports accomplishment? "My dad used to take me to Grand Prix Wrestling and I got to meet the announcer Bill "Mr. McCluck-Cluck" McCullough and No Class Bobby Bass. They were such an inspiration at a young age." ~Amirault</t>
        </r>
      </text>
    </comment>
    <comment ref="AC19" authorId="0">
      <text>
        <r>
          <rPr>
            <b/>
            <sz val="9"/>
            <color indexed="81"/>
            <rFont val="Tahoma"/>
            <family val="2"/>
          </rPr>
          <t>PLAYER PROFILE~ KEVIN NEWCOMBE
6'3  212    South Falmouth, NS
Nicknames/Handles: Dr. Hook, Hunchback, Medicinal
2013 Results…0 Wins…1 Top 3
2014 Outlook: Like David Duval, no KWGA member garners as much gallery admiration as Newcombe for his "stick-to-it-iveness". The Falmouth resident has made strides in the Grapefruit League, and blessed with a Grandfather Figure, good things are bound to happen. "I like where my game is at. Swing changes and home renos are not easy. They take time and a happy wife to get through. I have been written off before, spit on, chased in my underwear down dark alleys after late night hockey...so this golf thing is not hard to deal with. The worst I have to worry about is calling a cab if me and Grampy have a tiff on the golf course." ~Newcombe</t>
        </r>
      </text>
    </comment>
    <comment ref="AC27" authorId="0">
      <text>
        <r>
          <rPr>
            <b/>
            <sz val="9"/>
            <color indexed="81"/>
            <rFont val="Tahoma"/>
            <family val="2"/>
          </rPr>
          <t>PLAYER PROFILE~ BRENT LOCKE
5'9 1/2  170   Parts Unknown
Nicknames: Wheezie Jefferson, The Brain Locke
2013 Results…0 Wins…0 Top 3's
2014 Outlook...</t>
        </r>
      </text>
    </comment>
  </commentList>
</comments>
</file>

<file path=xl/sharedStrings.xml><?xml version="1.0" encoding="utf-8"?>
<sst xmlns="http://schemas.openxmlformats.org/spreadsheetml/2006/main" count="906" uniqueCount="318">
  <si>
    <t>Rangs</t>
  </si>
  <si>
    <t>Wins</t>
  </si>
  <si>
    <t>Majors</t>
  </si>
  <si>
    <t>Career</t>
  </si>
  <si>
    <t>Avg</t>
  </si>
  <si>
    <t>DNP</t>
  </si>
  <si>
    <t>Flower</t>
  </si>
  <si>
    <t>Cart</t>
  </si>
  <si>
    <t>Thomas W. Thomson</t>
  </si>
  <si>
    <t>Scoring</t>
  </si>
  <si>
    <t>Capt.</t>
  </si>
  <si>
    <t>Crazy</t>
  </si>
  <si>
    <t>Starts</t>
  </si>
  <si>
    <t>KWGA</t>
  </si>
  <si>
    <t>Tour Pro</t>
  </si>
  <si>
    <t>FED EX</t>
  </si>
  <si>
    <t>CUP</t>
  </si>
  <si>
    <t>POINTS</t>
  </si>
  <si>
    <t>Greetings KWGA Members,</t>
  </si>
  <si>
    <t>I thought I would add some realism to the Saturday fun with some numbers because after all, I am a "numbers" guy through and</t>
  </si>
  <si>
    <t>who like to know where they stand each Saturday morning, I figured I would give you that option. I know I do.</t>
  </si>
  <si>
    <t>create a Player Profile for every member. Maybe a small anecdote or two may be included. (Note: Heights, Weights and living</t>
  </si>
  <si>
    <t>through.You can choose to look at this or dismiss it, makes no difference to me. It's all about the giggles after all. However, for those</t>
  </si>
  <si>
    <t>What to look for on the SEASON LEADERBOARD tab (down below in BLUE)…</t>
  </si>
  <si>
    <t>*I have included and will update each week your scoring average, wins, rangs and FED EX CUP points.</t>
  </si>
  <si>
    <t>1st Place- 15 Points</t>
  </si>
  <si>
    <t>Nothing too complicated. Looking forward to seeing everyone this season on the KWGA Tour.</t>
  </si>
  <si>
    <t>KWGA Commissioner 2013-Present</t>
  </si>
  <si>
    <t xml:space="preserve">*First, if you "hover" your mouse over each player's name, a small "pop up" message will appear.I thought I would have a little fun and </t>
  </si>
  <si>
    <t>of the season gets a little treat.The following is the weekly FED EX Points breakdown. (Double the Points for "Major" tournaments.)</t>
  </si>
  <si>
    <t>3rd Place- 9 Points</t>
  </si>
  <si>
    <t>4th Place- 8 Points</t>
  </si>
  <si>
    <t>2nd Place- 10 Points</t>
  </si>
  <si>
    <t>WIN</t>
  </si>
  <si>
    <t>2nd</t>
  </si>
  <si>
    <t>4th</t>
  </si>
  <si>
    <t>3rd</t>
  </si>
  <si>
    <t>5th</t>
  </si>
  <si>
    <t>6th</t>
  </si>
  <si>
    <t>7th</t>
  </si>
  <si>
    <t>1. Gerry Elliott</t>
  </si>
  <si>
    <t>5th Place- 7 Points</t>
  </si>
  <si>
    <t>6th Place- 6 Points</t>
  </si>
  <si>
    <t>7th Place- 5 Points</t>
  </si>
  <si>
    <t>8th Place- 4 Points</t>
  </si>
  <si>
    <t>arrangements may be adjusted for anonymity/personal safety.) This is a good day to get to know someone you don't already know.</t>
  </si>
  <si>
    <t>T-3rd</t>
  </si>
  <si>
    <t>T-8th</t>
  </si>
  <si>
    <t>11th</t>
  </si>
  <si>
    <t>10th</t>
  </si>
  <si>
    <t>Top 3's</t>
  </si>
  <si>
    <t>Derek Ford</t>
  </si>
  <si>
    <t>The point standings could also aid us in forming some teams for a 2 man scramble / Ryder Cup event at the end of the season?</t>
  </si>
  <si>
    <t>Avon</t>
  </si>
  <si>
    <t>Lea</t>
  </si>
  <si>
    <t>KWGA TOUR PLAYER TRACKER~2014 SEASON</t>
  </si>
  <si>
    <t>Harold Fisher</t>
  </si>
  <si>
    <t>8th</t>
  </si>
  <si>
    <t>T-4th</t>
  </si>
  <si>
    <t>Blossom</t>
  </si>
  <si>
    <t>Other</t>
  </si>
  <si>
    <t>9th Place- 3 Points</t>
  </si>
  <si>
    <t>10th Place- 2 Points</t>
  </si>
  <si>
    <t>11th Place- 1 Point</t>
  </si>
  <si>
    <t>T-9th</t>
  </si>
  <si>
    <t>T-2nd</t>
  </si>
  <si>
    <t>14th</t>
  </si>
  <si>
    <t>12th</t>
  </si>
  <si>
    <t>13th</t>
  </si>
  <si>
    <t>2. Derek Thomson</t>
  </si>
  <si>
    <t>Munich</t>
  </si>
  <si>
    <t>Skoal</t>
  </si>
  <si>
    <t>Bandits</t>
  </si>
  <si>
    <t>Jun- 7</t>
  </si>
  <si>
    <t>Jun-21</t>
  </si>
  <si>
    <t>Masters</t>
  </si>
  <si>
    <t>Jun-28</t>
  </si>
  <si>
    <t>*KWGA</t>
  </si>
  <si>
    <t>*What are FED EX POINTS you ask? The Top 11 each week will receive points based on their finish each week. The winner at the end</t>
  </si>
  <si>
    <t>Derek Thomson</t>
  </si>
  <si>
    <t>Bob Maxwell</t>
  </si>
  <si>
    <t>Arnie Kelley</t>
  </si>
  <si>
    <t>Gerry Elliott</t>
  </si>
  <si>
    <t>Wayne Burke</t>
  </si>
  <si>
    <t>Gary Johnson</t>
  </si>
  <si>
    <t>Kevin Newcombe</t>
  </si>
  <si>
    <t>Mike White</t>
  </si>
  <si>
    <t>Rod Murray</t>
  </si>
  <si>
    <t>Barry Hennigar</t>
  </si>
  <si>
    <t>The Firm</t>
  </si>
  <si>
    <t>Peter North Hall of Famers</t>
  </si>
  <si>
    <t>The Four Horsemen</t>
  </si>
  <si>
    <t>Jeff Legge</t>
  </si>
  <si>
    <t>Mark Gavin</t>
  </si>
  <si>
    <t>Don Bryson</t>
  </si>
  <si>
    <t>*Major Tournament (Points Doubled)</t>
  </si>
  <si>
    <t>Phil Feely</t>
  </si>
  <si>
    <t>The Peacekeepers</t>
  </si>
  <si>
    <t>SKOAL BANDITS CLASSIC</t>
  </si>
  <si>
    <t>8:36am</t>
  </si>
  <si>
    <t>8:09am</t>
  </si>
  <si>
    <t>8:18am</t>
  </si>
  <si>
    <t>8:45am</t>
  </si>
  <si>
    <t>Nick Levy</t>
  </si>
  <si>
    <t>9th</t>
  </si>
  <si>
    <t>15th</t>
  </si>
  <si>
    <t>T-6th</t>
  </si>
  <si>
    <t>Donnie Bryson</t>
  </si>
  <si>
    <t>Oktoberfest</t>
  </si>
  <si>
    <t>MUNICH OKTOBERFEST OPEN</t>
  </si>
  <si>
    <t>Hole #</t>
  </si>
  <si>
    <t>Douglas Irwin</t>
  </si>
  <si>
    <t>Michael White</t>
  </si>
  <si>
    <t>Johnathan Amirault</t>
  </si>
  <si>
    <t>The Foreign Exchange</t>
  </si>
  <si>
    <t>The Guess Who</t>
  </si>
  <si>
    <t>Make a Wish Foundation</t>
  </si>
  <si>
    <t>Hole #15</t>
  </si>
  <si>
    <t>T-1st</t>
  </si>
  <si>
    <t>KWGA MASTERS</t>
  </si>
  <si>
    <t>542-2332</t>
  </si>
  <si>
    <t>Doug Irwin</t>
  </si>
  <si>
    <t>681-0457</t>
  </si>
  <si>
    <t>542-9648</t>
  </si>
  <si>
    <t>670-7226</t>
  </si>
  <si>
    <t>681-1759</t>
  </si>
  <si>
    <t>798-1404</t>
  </si>
  <si>
    <t>John Amirault</t>
  </si>
  <si>
    <t>Brent Locke</t>
  </si>
  <si>
    <t>Rene MacKay</t>
  </si>
  <si>
    <t>6:48am</t>
  </si>
  <si>
    <t>8:27am</t>
  </si>
  <si>
    <t>542-0485</t>
  </si>
  <si>
    <t>Heritage</t>
  </si>
  <si>
    <t>542-9615</t>
  </si>
  <si>
    <t>Sarazen, Jones, Nelson, Demeret</t>
  </si>
  <si>
    <t>Snead, Hogan, Palmer, Burke Jr.</t>
  </si>
  <si>
    <t>Player, Nicklaus, Watson, Ballesteros</t>
  </si>
  <si>
    <t>Faldo, Olazabal, Mickelson, Woods</t>
  </si>
  <si>
    <t>T-14th</t>
  </si>
  <si>
    <t>16th</t>
  </si>
  <si>
    <t>THE HERITAGE</t>
  </si>
  <si>
    <t>Players</t>
  </si>
  <si>
    <t>The</t>
  </si>
  <si>
    <t>681-1948</t>
  </si>
  <si>
    <t>Stop, Drop &amp; Roll</t>
  </si>
  <si>
    <t>The Fire Marshalls</t>
  </si>
  <si>
    <t>NS Power Corp.</t>
  </si>
  <si>
    <t>T-5th</t>
  </si>
  <si>
    <t>Jul-12</t>
  </si>
  <si>
    <t>KWGA PLAYERS</t>
  </si>
  <si>
    <t>Sonders</t>
  </si>
  <si>
    <t>Final</t>
  </si>
  <si>
    <t>Playoffs</t>
  </si>
  <si>
    <t>Ryder</t>
  </si>
  <si>
    <t>Cup</t>
  </si>
  <si>
    <t>Semis</t>
  </si>
  <si>
    <r>
      <rPr>
        <b/>
        <sz val="20"/>
        <color rgb="FF002060"/>
        <rFont val="Agency FB"/>
        <family val="2"/>
      </rPr>
      <t>Fed</t>
    </r>
    <r>
      <rPr>
        <b/>
        <sz val="20"/>
        <color theme="1"/>
        <rFont val="Agency FB"/>
        <family val="2"/>
      </rPr>
      <t>-</t>
    </r>
    <r>
      <rPr>
        <b/>
        <sz val="20"/>
        <color rgb="FFFF6600"/>
        <rFont val="Agency FB"/>
        <family val="2"/>
      </rPr>
      <t>Ex</t>
    </r>
  </si>
  <si>
    <t>THE 2014 KWGA FED-EX PLAYOFFS</t>
  </si>
  <si>
    <t>Barclays</t>
  </si>
  <si>
    <t>Deutsche</t>
  </si>
  <si>
    <t>Last</t>
  </si>
  <si>
    <t>Can. Open</t>
  </si>
  <si>
    <t>Tom Thomson</t>
  </si>
  <si>
    <t>Jack (W.V.)</t>
  </si>
  <si>
    <t>Team New Mindless</t>
  </si>
  <si>
    <t>Team Wolfville</t>
  </si>
  <si>
    <t>Team Aylesford Lake</t>
  </si>
  <si>
    <t>Team Tupper Lake</t>
  </si>
  <si>
    <t>T-11th</t>
  </si>
  <si>
    <t>11. Barry Hennigar</t>
  </si>
  <si>
    <t>THE SONDERS</t>
  </si>
  <si>
    <t>Les (Mike's Buddy)</t>
  </si>
  <si>
    <t>Bob Trainor</t>
  </si>
  <si>
    <t>21. Brent Locke</t>
  </si>
  <si>
    <t>Legends</t>
  </si>
  <si>
    <t>Classic</t>
  </si>
  <si>
    <t>LEGENDS CLASSIC</t>
  </si>
  <si>
    <t>Stephen Healy</t>
  </si>
  <si>
    <t>Harold Fisher Guest</t>
  </si>
  <si>
    <t>Mix &amp; Match</t>
  </si>
  <si>
    <t>Hit &amp; Run</t>
  </si>
  <si>
    <t>Scratch &amp; Sniff</t>
  </si>
  <si>
    <t>Bits &amp; Bites</t>
  </si>
  <si>
    <t>T22. Bob Trainor</t>
  </si>
  <si>
    <t>T22. Peter Simmons</t>
  </si>
  <si>
    <t>T-7th</t>
  </si>
  <si>
    <t>T-10th</t>
  </si>
  <si>
    <t>T-12th</t>
  </si>
  <si>
    <t>Herbin</t>
  </si>
  <si>
    <t>Experience</t>
  </si>
  <si>
    <t>HERBIN EXPERIENCE</t>
  </si>
  <si>
    <t>Nick Carey</t>
  </si>
  <si>
    <t>3. Wayne Burke</t>
  </si>
  <si>
    <t>CANADIAN OPEN</t>
  </si>
  <si>
    <t>Andrew Harris</t>
  </si>
  <si>
    <t>Woody Bennett</t>
  </si>
  <si>
    <t>8. Rene' MacKay</t>
  </si>
  <si>
    <t>9. Jeff Legge</t>
  </si>
  <si>
    <t>10. Mark Gavin</t>
  </si>
  <si>
    <t>12. John Amirault</t>
  </si>
  <si>
    <t>15. Nick Levy</t>
  </si>
  <si>
    <t>16. Gary Johnson</t>
  </si>
  <si>
    <t>17. Donnie Bryson</t>
  </si>
  <si>
    <t>18. Thomas Thomson</t>
  </si>
  <si>
    <t>19. Phil Feely</t>
  </si>
  <si>
    <t>20. Harold Fisher</t>
  </si>
  <si>
    <t>LAST TANGO AT 'WO</t>
  </si>
  <si>
    <t>Tango</t>
  </si>
  <si>
    <t>4. Bob Maxwell</t>
  </si>
  <si>
    <t>5. Rod Murray</t>
  </si>
  <si>
    <t>6. Arnie Kelley</t>
  </si>
  <si>
    <t>7. Douglas Irwin</t>
  </si>
  <si>
    <t>13. Kevin Newcombe</t>
  </si>
  <si>
    <t>14. Mike White</t>
  </si>
  <si>
    <r>
      <rPr>
        <b/>
        <sz val="16"/>
        <color theme="1"/>
        <rFont val="Agency FB"/>
        <family val="2"/>
      </rPr>
      <t>*</t>
    </r>
    <r>
      <rPr>
        <b/>
        <u/>
        <sz val="16"/>
        <color theme="1"/>
        <rFont val="Agency FB"/>
        <family val="2"/>
      </rPr>
      <t>THE BARCLAYS</t>
    </r>
  </si>
  <si>
    <t>Chris Rushton</t>
  </si>
  <si>
    <t>Round 1</t>
  </si>
  <si>
    <t>+1</t>
  </si>
  <si>
    <t>+2</t>
  </si>
  <si>
    <t>+4</t>
  </si>
  <si>
    <t>T5</t>
  </si>
  <si>
    <t>Round 2</t>
  </si>
  <si>
    <t>+7</t>
  </si>
  <si>
    <t>T7</t>
  </si>
  <si>
    <t>1</t>
  </si>
  <si>
    <t>2</t>
  </si>
  <si>
    <t>3</t>
  </si>
  <si>
    <t>4</t>
  </si>
  <si>
    <t>Sunday Sept. 14, 2014.</t>
  </si>
  <si>
    <t>THE BARCLAYS</t>
  </si>
  <si>
    <t>DEUTSCHE BANK</t>
  </si>
  <si>
    <t>TOUR CHAMPIONSHIP</t>
  </si>
  <si>
    <t>Withdrawn from further</t>
  </si>
  <si>
    <t>play in FED-EX Playoffs.</t>
  </si>
  <si>
    <t>Saturday Sept. 27, 2014.</t>
  </si>
  <si>
    <t>Saturday October 4, 2014.</t>
  </si>
  <si>
    <r>
      <rPr>
        <b/>
        <sz val="16"/>
        <color theme="1"/>
        <rFont val="Agency FB"/>
        <family val="2"/>
      </rPr>
      <t>*</t>
    </r>
    <r>
      <rPr>
        <b/>
        <u/>
        <sz val="16"/>
        <color theme="1"/>
        <rFont val="Agency FB"/>
        <family val="2"/>
      </rPr>
      <t>DEUTSCHE BANK</t>
    </r>
  </si>
  <si>
    <t>Derek Thomson (4)</t>
  </si>
  <si>
    <t>Gerry Elliott (0)</t>
  </si>
  <si>
    <t>Wayne Burke (5)</t>
  </si>
  <si>
    <t>Arnie Kelley (7)</t>
  </si>
  <si>
    <t>Bob Maxwell (4)</t>
  </si>
  <si>
    <t>Wayne Burke (6)</t>
  </si>
  <si>
    <t>Barry Hennigar (8)</t>
  </si>
  <si>
    <t>Arnie Kelley (8)</t>
  </si>
  <si>
    <t>Mark Gavin (8)</t>
  </si>
  <si>
    <t>Jeff Legge (8)</t>
  </si>
  <si>
    <t>*KWGA Player Handicaps in brackets</t>
  </si>
  <si>
    <t>The format for the FED-EX Playoffs was changed from head-to-head match play to our new KWGA Handicap format. The Top 8 players</t>
  </si>
  <si>
    <t>from the regular season played Sunday with the Top 4 advancing to Round 2. The Top 2 (and ties) from Round 2 will advance to the finals.</t>
  </si>
  <si>
    <t>KWGA FIELD DAY</t>
  </si>
  <si>
    <r>
      <t xml:space="preserve">Gerry Elliott </t>
    </r>
    <r>
      <rPr>
        <b/>
        <sz val="14"/>
        <color rgb="FFFF0000"/>
        <rFont val="Calisto MT"/>
        <family val="1"/>
      </rPr>
      <t>(0)</t>
    </r>
  </si>
  <si>
    <r>
      <t xml:space="preserve">Derek Thomson </t>
    </r>
    <r>
      <rPr>
        <b/>
        <sz val="14"/>
        <color rgb="FFFF0000"/>
        <rFont val="Calisto MT"/>
        <family val="1"/>
      </rPr>
      <t>(4)</t>
    </r>
  </si>
  <si>
    <r>
      <t xml:space="preserve">Arnie Kelley </t>
    </r>
    <r>
      <rPr>
        <b/>
        <sz val="14"/>
        <color rgb="FFFF0000"/>
        <rFont val="Calisto MT"/>
        <family val="1"/>
      </rPr>
      <t>(7)</t>
    </r>
  </si>
  <si>
    <r>
      <t xml:space="preserve">Wayne Burke </t>
    </r>
    <r>
      <rPr>
        <b/>
        <sz val="14"/>
        <color rgb="FFFF0000"/>
        <rFont val="Calisto MT"/>
        <family val="1"/>
      </rPr>
      <t>(5)</t>
    </r>
  </si>
  <si>
    <t>Hazen Murray</t>
  </si>
  <si>
    <t>FED-EX</t>
  </si>
  <si>
    <t>Titles</t>
  </si>
  <si>
    <t>+9</t>
  </si>
  <si>
    <t>+11</t>
  </si>
  <si>
    <r>
      <t xml:space="preserve">Gerry Elliott </t>
    </r>
    <r>
      <rPr>
        <b/>
        <sz val="14"/>
        <color rgb="FFFF0000"/>
        <rFont val="Calisto MT"/>
        <family val="1"/>
      </rPr>
      <t>(1)</t>
    </r>
  </si>
  <si>
    <t>Final Round</t>
  </si>
  <si>
    <t>RYDER CUP ENTRANTS</t>
  </si>
  <si>
    <t xml:space="preserve">2014 KWGA RYDER CUP </t>
  </si>
  <si>
    <t>Saturday October 11, 2014.</t>
  </si>
  <si>
    <t>Handicap</t>
  </si>
  <si>
    <t>Avg.</t>
  </si>
  <si>
    <t>Top 3</t>
  </si>
  <si>
    <t>Finish</t>
  </si>
  <si>
    <t>Last 3</t>
  </si>
  <si>
    <t>Events- Scores</t>
  </si>
  <si>
    <t>1st Place</t>
  </si>
  <si>
    <t>Donald Bryson</t>
  </si>
  <si>
    <t>Gerry Elliott (1)</t>
  </si>
  <si>
    <t>Peter Simmons</t>
  </si>
  <si>
    <t>Score</t>
  </si>
  <si>
    <t>Tour Ch.</t>
  </si>
  <si>
    <t>+3</t>
  </si>
  <si>
    <t>2014 FED-EX Cup Champion</t>
  </si>
  <si>
    <t>W. Burke</t>
  </si>
  <si>
    <t>K. Newcombe</t>
  </si>
  <si>
    <t>D. Bryson</t>
  </si>
  <si>
    <t>New World</t>
  </si>
  <si>
    <t>Order</t>
  </si>
  <si>
    <t>Underdogs</t>
  </si>
  <si>
    <t>D. Thomson</t>
  </si>
  <si>
    <t>A. Kelley</t>
  </si>
  <si>
    <t>G. Elliott</t>
  </si>
  <si>
    <t>R. Murray</t>
  </si>
  <si>
    <t>H. Fisher</t>
  </si>
  <si>
    <t>Kahonas</t>
  </si>
  <si>
    <t>S. Woodworth</t>
  </si>
  <si>
    <t>Scott Woodworth</t>
  </si>
  <si>
    <t>Champions</t>
  </si>
  <si>
    <t>Big</t>
  </si>
  <si>
    <t>Elliott</t>
  </si>
  <si>
    <t>Thomson</t>
  </si>
  <si>
    <t>Burke</t>
  </si>
  <si>
    <t>Maxwell</t>
  </si>
  <si>
    <t>Murray</t>
  </si>
  <si>
    <t>Kelley</t>
  </si>
  <si>
    <t>Irwin</t>
  </si>
  <si>
    <t>MacKay</t>
  </si>
  <si>
    <t>Legge</t>
  </si>
  <si>
    <t>Gavin</t>
  </si>
  <si>
    <t>Hennigar</t>
  </si>
  <si>
    <t>Newcombe</t>
  </si>
  <si>
    <t>White</t>
  </si>
  <si>
    <t>Feely</t>
  </si>
  <si>
    <t>Fisher</t>
  </si>
  <si>
    <t>Locke</t>
  </si>
  <si>
    <t>Simmons</t>
  </si>
  <si>
    <t>Bryson</t>
  </si>
  <si>
    <t>Johnson</t>
  </si>
  <si>
    <t>Levy</t>
  </si>
  <si>
    <t>Amirault</t>
  </si>
  <si>
    <t>Carey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</si>
</sst>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9" x14ac:knownFonts="1">
    <font>
      <sz val="14"/>
      <color theme="1"/>
      <name val="Agency FB"/>
      <family val="2"/>
    </font>
    <font>
      <b/>
      <sz val="9"/>
      <color indexed="81"/>
      <name val="Tahoma"/>
      <family val="2"/>
    </font>
    <font>
      <b/>
      <sz val="16"/>
      <color theme="1"/>
      <name val="Agency FB"/>
      <family val="2"/>
    </font>
    <font>
      <b/>
      <sz val="18"/>
      <color theme="1"/>
      <name val="Agency FB"/>
      <family val="2"/>
    </font>
    <font>
      <sz val="18"/>
      <color theme="1"/>
      <name val="Andalus"/>
      <family val="1"/>
    </font>
    <font>
      <b/>
      <sz val="18"/>
      <color theme="0"/>
      <name val="Agency FB"/>
      <family val="2"/>
    </font>
    <font>
      <b/>
      <sz val="18"/>
      <color theme="0"/>
      <name val="Andalus"/>
      <family val="1"/>
    </font>
    <font>
      <b/>
      <sz val="18"/>
      <name val="Agency FB"/>
      <family val="2"/>
    </font>
    <font>
      <b/>
      <sz val="28"/>
      <color theme="0"/>
      <name val="Agency FB"/>
      <family val="2"/>
    </font>
    <font>
      <b/>
      <i/>
      <sz val="14"/>
      <color theme="1"/>
      <name val="Arial Unicode MS"/>
      <family val="2"/>
    </font>
    <font>
      <b/>
      <sz val="18"/>
      <color rgb="FFFF0000"/>
      <name val="Agency FB"/>
      <family val="2"/>
    </font>
    <font>
      <b/>
      <sz val="16"/>
      <color theme="0"/>
      <name val="Agency FB"/>
      <family val="2"/>
    </font>
    <font>
      <b/>
      <sz val="20"/>
      <color theme="0"/>
      <name val="Agency FB"/>
      <family val="2"/>
    </font>
    <font>
      <sz val="14"/>
      <name val="Andalus"/>
      <family val="1"/>
    </font>
    <font>
      <b/>
      <sz val="18"/>
      <color rgb="FFFFFF00"/>
      <name val="Agency FB"/>
      <family val="2"/>
    </font>
    <font>
      <b/>
      <u/>
      <sz val="16"/>
      <color theme="1"/>
      <name val="Agency FB"/>
      <family val="2"/>
    </font>
    <font>
      <b/>
      <u/>
      <sz val="14"/>
      <color theme="1"/>
      <name val="Agency FB"/>
      <family val="2"/>
    </font>
    <font>
      <b/>
      <sz val="12"/>
      <color theme="0"/>
      <name val="Agency FB"/>
      <family val="2"/>
    </font>
    <font>
      <sz val="14"/>
      <color theme="1"/>
      <name val="Franklin Gothic Demi Cond"/>
      <family val="2"/>
    </font>
    <font>
      <b/>
      <sz val="18"/>
      <color rgb="FFFFC000"/>
      <name val="Agency FB"/>
      <family val="2"/>
    </font>
    <font>
      <b/>
      <sz val="14"/>
      <color theme="0"/>
      <name val="Agency FB"/>
      <family val="2"/>
    </font>
    <font>
      <b/>
      <sz val="17"/>
      <color theme="0"/>
      <name val="Agency FB"/>
      <family val="2"/>
    </font>
    <font>
      <b/>
      <sz val="14"/>
      <color theme="1"/>
      <name val="Agency FB"/>
      <family val="2"/>
    </font>
    <font>
      <b/>
      <sz val="20"/>
      <color theme="1"/>
      <name val="Agency FB"/>
      <family val="2"/>
    </font>
    <font>
      <b/>
      <sz val="17"/>
      <color theme="1"/>
      <name val="Agency FB"/>
      <family val="2"/>
    </font>
    <font>
      <b/>
      <sz val="20"/>
      <color rgb="FF002060"/>
      <name val="Agency FB"/>
      <family val="2"/>
    </font>
    <font>
      <b/>
      <sz val="20"/>
      <color rgb="FFFF6600"/>
      <name val="Agency FB"/>
      <family val="2"/>
    </font>
    <font>
      <b/>
      <sz val="20"/>
      <color rgb="FF639729"/>
      <name val="Agency FB"/>
      <family val="2"/>
    </font>
    <font>
      <b/>
      <sz val="18"/>
      <color theme="0" tint="-4.9989318521683403E-2"/>
      <name val="Agency FB"/>
      <family val="2"/>
    </font>
    <font>
      <b/>
      <sz val="17"/>
      <color theme="0" tint="-4.9989318521683403E-2"/>
      <name val="Agency FB"/>
      <family val="2"/>
    </font>
    <font>
      <b/>
      <sz val="14"/>
      <name val="Calisto MT"/>
      <family val="1"/>
    </font>
    <font>
      <sz val="14"/>
      <name val="Calisto MT"/>
      <family val="1"/>
    </font>
    <font>
      <b/>
      <u/>
      <sz val="28"/>
      <name val="Calisto MT"/>
      <family val="1"/>
    </font>
    <font>
      <b/>
      <u/>
      <sz val="14"/>
      <name val="Calisto MT"/>
      <family val="1"/>
    </font>
    <font>
      <b/>
      <sz val="14"/>
      <color rgb="FFFF0000"/>
      <name val="Calisto MT"/>
      <family val="1"/>
    </font>
    <font>
      <b/>
      <u/>
      <sz val="14"/>
      <color rgb="FFFF0000"/>
      <name val="Calisto MT"/>
      <family val="1"/>
    </font>
    <font>
      <u/>
      <sz val="14"/>
      <name val="Calisto MT"/>
      <family val="1"/>
    </font>
    <font>
      <b/>
      <sz val="14"/>
      <color theme="0"/>
      <name val="Calisto MT"/>
      <family val="1"/>
    </font>
    <font>
      <sz val="14"/>
      <color theme="1"/>
      <name val="Eras Bold ITC"/>
      <family val="2"/>
    </font>
    <font>
      <sz val="14"/>
      <color rgb="FFFF0000"/>
      <name val="Eras Bold ITC"/>
      <family val="2"/>
    </font>
    <font>
      <u/>
      <sz val="14"/>
      <color theme="1"/>
      <name val="Eras Bold ITC"/>
      <family val="2"/>
    </font>
    <font>
      <u/>
      <sz val="20"/>
      <color rgb="FFFF0000"/>
      <name val="Eras Bold ITC"/>
      <family val="2"/>
    </font>
    <font>
      <sz val="20"/>
      <color rgb="FFFF0000"/>
      <name val="Eras Bold ITC"/>
      <family val="2"/>
    </font>
    <font>
      <sz val="14"/>
      <color rgb="FF00B050"/>
      <name val="Eras Bold ITC"/>
      <family val="2"/>
    </font>
    <font>
      <b/>
      <sz val="16"/>
      <color rgb="FFFF0000"/>
      <name val="Agency FB"/>
      <family val="2"/>
    </font>
    <font>
      <sz val="14"/>
      <name val="Eras Bold ITC"/>
      <family val="2"/>
    </font>
    <font>
      <sz val="14"/>
      <color rgb="FFFFFF00"/>
      <name val="Eras Bold ITC"/>
      <family val="2"/>
    </font>
    <font>
      <b/>
      <sz val="14"/>
      <color theme="0"/>
      <name val="Eras Bold ITC"/>
      <family val="2"/>
    </font>
    <font>
      <b/>
      <sz val="14"/>
      <color rgb="FFFF0000"/>
      <name val="Agency FB"/>
      <family val="2"/>
    </font>
  </fonts>
  <fills count="21">
    <fill>
      <patternFill patternType="none"/>
    </fill>
    <fill>
      <patternFill patternType="gray125"/>
    </fill>
    <fill>
      <patternFill patternType="solid">
        <fgColor rgb="FFFF0000"/>
        <bgColor indexed="64"/>
      </patternFill>
    </fill>
    <fill>
      <patternFill patternType="solid">
        <fgColor rgb="FF00B050"/>
        <bgColor indexed="64"/>
      </patternFill>
    </fill>
    <fill>
      <patternFill patternType="solid">
        <fgColor rgb="FF002060"/>
        <bgColor indexed="64"/>
      </patternFill>
    </fill>
    <fill>
      <patternFill patternType="solid">
        <fgColor rgb="FFFFC000"/>
        <bgColor indexed="64"/>
      </patternFill>
    </fill>
    <fill>
      <patternFill patternType="solid">
        <fgColor rgb="FF7030A0"/>
        <bgColor indexed="64"/>
      </patternFill>
    </fill>
    <fill>
      <patternFill patternType="solid">
        <fgColor theme="1"/>
        <bgColor indexed="64"/>
      </patternFill>
    </fill>
    <fill>
      <patternFill patternType="solid">
        <fgColor rgb="FF00B0F0"/>
        <bgColor indexed="64"/>
      </patternFill>
    </fill>
    <fill>
      <patternFill patternType="solid">
        <fgColor theme="9" tint="-0.249977111117893"/>
        <bgColor indexed="64"/>
      </patternFill>
    </fill>
    <fill>
      <patternFill patternType="solid">
        <fgColor theme="2" tint="-0.499984740745262"/>
        <bgColor indexed="64"/>
      </patternFill>
    </fill>
    <fill>
      <patternFill patternType="solid">
        <fgColor rgb="FF006600"/>
        <bgColor indexed="64"/>
      </patternFill>
    </fill>
    <fill>
      <patternFill patternType="solid">
        <fgColor rgb="FFC00000"/>
        <bgColor indexed="64"/>
      </patternFill>
    </fill>
    <fill>
      <patternFill patternType="solid">
        <fgColor rgb="FFFFFF00"/>
        <bgColor indexed="64"/>
      </patternFill>
    </fill>
    <fill>
      <patternFill patternType="solid">
        <fgColor theme="1" tint="0.499984740745262"/>
        <bgColor indexed="64"/>
      </patternFill>
    </fill>
    <fill>
      <patternFill patternType="solid">
        <fgColor rgb="FF92D050"/>
        <bgColor indexed="64"/>
      </patternFill>
    </fill>
    <fill>
      <patternFill patternType="solid">
        <fgColor rgb="FFCC0099"/>
        <bgColor indexed="64"/>
      </patternFill>
    </fill>
    <fill>
      <patternFill patternType="solid">
        <fgColor theme="7"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rgb="FFFF33CC"/>
        <bgColor indexed="64"/>
      </patternFill>
    </fill>
  </fills>
  <borders count="1">
    <border>
      <left/>
      <right/>
      <top/>
      <bottom/>
      <diagonal/>
    </border>
  </borders>
  <cellStyleXfs count="1">
    <xf numFmtId="0" fontId="0" fillId="0" borderId="0"/>
  </cellStyleXfs>
  <cellXfs count="136">
    <xf numFmtId="0" fontId="0" fillId="0" borderId="0" xfId="0"/>
    <xf numFmtId="0" fontId="3" fillId="0" borderId="0" xfId="0" applyFont="1" applyAlignment="1">
      <alignment horizontal="center"/>
    </xf>
    <xf numFmtId="0" fontId="4" fillId="4" borderId="0" xfId="0" applyFont="1" applyFill="1" applyAlignment="1">
      <alignment vertical="center"/>
    </xf>
    <xf numFmtId="0" fontId="6" fillId="4" borderId="0" xfId="0" applyFont="1" applyFill="1" applyAlignment="1">
      <alignment horizontal="center" vertical="center"/>
    </xf>
    <xf numFmtId="0" fontId="5" fillId="4" borderId="0" xfId="0" applyFont="1" applyFill="1" applyAlignment="1">
      <alignment horizontal="center" vertical="center"/>
    </xf>
    <xf numFmtId="0" fontId="0" fillId="0" borderId="0" xfId="0" applyAlignment="1">
      <alignment vertical="center"/>
    </xf>
    <xf numFmtId="17" fontId="5" fillId="2" borderId="0" xfId="0" applyNumberFormat="1" applyFont="1" applyFill="1" applyAlignment="1">
      <alignment horizontal="center" vertical="center"/>
    </xf>
    <xf numFmtId="164" fontId="0" fillId="0" borderId="0" xfId="0" applyNumberFormat="1"/>
    <xf numFmtId="164" fontId="2" fillId="0" borderId="0" xfId="0" applyNumberFormat="1" applyFont="1" applyAlignment="1">
      <alignment horizontal="center"/>
    </xf>
    <xf numFmtId="0" fontId="7" fillId="5" borderId="0" xfId="0" applyFont="1" applyFill="1" applyAlignment="1">
      <alignment horizontal="center" vertical="center"/>
    </xf>
    <xf numFmtId="0" fontId="0" fillId="3" borderId="0" xfId="0" applyFill="1"/>
    <xf numFmtId="0" fontId="0" fillId="3" borderId="0" xfId="0" applyFill="1" applyAlignment="1">
      <alignment vertical="center"/>
    </xf>
    <xf numFmtId="0" fontId="8" fillId="3" borderId="0" xfId="0" applyFont="1" applyFill="1" applyAlignment="1">
      <alignment horizontal="center"/>
    </xf>
    <xf numFmtId="0" fontId="5" fillId="6" borderId="0" xfId="0" applyFont="1" applyFill="1" applyAlignment="1">
      <alignment horizontal="center" vertical="center"/>
    </xf>
    <xf numFmtId="17" fontId="5" fillId="6" borderId="0" xfId="0" applyNumberFormat="1" applyFont="1" applyFill="1" applyAlignment="1">
      <alignment horizontal="center" vertical="center"/>
    </xf>
    <xf numFmtId="0" fontId="9" fillId="0" borderId="0" xfId="0" applyFont="1"/>
    <xf numFmtId="0" fontId="10" fillId="0" borderId="0" xfId="0" applyFont="1" applyAlignment="1">
      <alignment horizontal="center"/>
    </xf>
    <xf numFmtId="0" fontId="7" fillId="0" borderId="0" xfId="0" applyFont="1" applyAlignment="1">
      <alignment horizontal="center"/>
    </xf>
    <xf numFmtId="0" fontId="3" fillId="0" borderId="0" xfId="0" applyFont="1" applyFill="1" applyAlignment="1">
      <alignment horizontal="center"/>
    </xf>
    <xf numFmtId="0" fontId="5" fillId="7" borderId="0" xfId="0" applyFont="1" applyFill="1" applyAlignment="1">
      <alignment horizontal="center"/>
    </xf>
    <xf numFmtId="0" fontId="10" fillId="0" borderId="0" xfId="0" applyFont="1" applyFill="1" applyAlignment="1">
      <alignment horizontal="center"/>
    </xf>
    <xf numFmtId="17" fontId="11" fillId="8" borderId="0" xfId="0" applyNumberFormat="1" applyFont="1" applyFill="1" applyAlignment="1">
      <alignment horizontal="center" vertical="center"/>
    </xf>
    <xf numFmtId="0" fontId="5" fillId="9" borderId="0" xfId="0" applyFont="1" applyFill="1" applyAlignment="1">
      <alignment horizontal="center" vertical="center"/>
    </xf>
    <xf numFmtId="17" fontId="5" fillId="9" borderId="0" xfId="0" applyNumberFormat="1" applyFont="1" applyFill="1" applyAlignment="1">
      <alignment horizontal="center" vertical="center"/>
    </xf>
    <xf numFmtId="49" fontId="5" fillId="10" borderId="0" xfId="0" applyNumberFormat="1" applyFont="1" applyFill="1" applyAlignment="1">
      <alignment horizontal="center" vertical="center"/>
    </xf>
    <xf numFmtId="0" fontId="5" fillId="7" borderId="0" xfId="0" applyFont="1" applyFill="1" applyAlignment="1">
      <alignment horizontal="center" vertical="center"/>
    </xf>
    <xf numFmtId="49" fontId="5" fillId="7" borderId="0" xfId="0" applyNumberFormat="1" applyFont="1" applyFill="1" applyAlignment="1">
      <alignment horizontal="center" vertical="center"/>
    </xf>
    <xf numFmtId="0" fontId="12" fillId="8" borderId="0" xfId="0" applyFont="1" applyFill="1" applyAlignment="1">
      <alignment horizontal="center" vertical="center"/>
    </xf>
    <xf numFmtId="0" fontId="12" fillId="2" borderId="0" xfId="0" applyFont="1" applyFill="1" applyAlignment="1">
      <alignment horizontal="center" vertical="center"/>
    </xf>
    <xf numFmtId="0" fontId="5" fillId="10" borderId="0" xfId="0" applyFont="1" applyFill="1" applyAlignment="1">
      <alignment horizontal="center" vertical="center"/>
    </xf>
    <xf numFmtId="0" fontId="14" fillId="11" borderId="0" xfId="0" applyFont="1" applyFill="1" applyAlignment="1">
      <alignment horizontal="center" vertical="center"/>
    </xf>
    <xf numFmtId="49" fontId="14" fillId="11" borderId="0" xfId="0" applyNumberFormat="1" applyFont="1" applyFill="1" applyAlignment="1">
      <alignment horizontal="center" vertical="center"/>
    </xf>
    <xf numFmtId="164" fontId="3" fillId="5" borderId="0" xfId="0" applyNumberFormat="1" applyFont="1" applyFill="1" applyAlignment="1">
      <alignment horizontal="center"/>
    </xf>
    <xf numFmtId="164" fontId="11" fillId="8" borderId="0" xfId="0" applyNumberFormat="1" applyFont="1" applyFill="1" applyAlignment="1">
      <alignment horizontal="center"/>
    </xf>
    <xf numFmtId="0" fontId="2" fillId="0" borderId="0" xfId="0" applyFont="1" applyAlignment="1">
      <alignment vertical="center"/>
    </xf>
    <xf numFmtId="0" fontId="15" fillId="0" borderId="0" xfId="0" applyFont="1" applyAlignment="1">
      <alignment horizontal="center" vertical="center"/>
    </xf>
    <xf numFmtId="0" fontId="5" fillId="12" borderId="0" xfId="0" applyFont="1" applyFill="1" applyAlignment="1">
      <alignment horizontal="center" vertical="center"/>
    </xf>
    <xf numFmtId="49" fontId="5" fillId="12" borderId="0" xfId="0" applyNumberFormat="1" applyFont="1" applyFill="1" applyAlignment="1">
      <alignment horizontal="center" vertical="center"/>
    </xf>
    <xf numFmtId="0" fontId="2" fillId="0" borderId="0" xfId="0" applyFont="1" applyAlignment="1">
      <alignment horizontal="left" vertical="center"/>
    </xf>
    <xf numFmtId="0" fontId="15" fillId="0" borderId="0" xfId="0" applyFont="1" applyFill="1" applyAlignment="1">
      <alignment horizontal="center" vertical="center"/>
    </xf>
    <xf numFmtId="0" fontId="12" fillId="3" borderId="0" xfId="0" applyFont="1" applyFill="1"/>
    <xf numFmtId="0" fontId="16" fillId="0" borderId="0" xfId="0" applyFont="1" applyAlignment="1">
      <alignment horizontal="center"/>
    </xf>
    <xf numFmtId="0" fontId="2" fillId="13" borderId="0" xfId="0" applyFont="1" applyFill="1" applyAlignment="1">
      <alignment horizontal="center" vertical="center"/>
    </xf>
    <xf numFmtId="0" fontId="17" fillId="10" borderId="0" xfId="0" applyFont="1" applyFill="1" applyAlignment="1">
      <alignment horizontal="center" vertical="center"/>
    </xf>
    <xf numFmtId="0" fontId="18" fillId="0" borderId="0" xfId="0" applyFont="1"/>
    <xf numFmtId="0" fontId="18" fillId="0" borderId="0" xfId="0" applyFont="1" applyAlignment="1">
      <alignment horizontal="center"/>
    </xf>
    <xf numFmtId="0" fontId="2" fillId="0" borderId="0" xfId="0" applyFont="1" applyFill="1" applyAlignment="1">
      <alignment vertical="center"/>
    </xf>
    <xf numFmtId="20" fontId="2" fillId="13" borderId="0" xfId="0" applyNumberFormat="1" applyFont="1" applyFill="1" applyAlignment="1">
      <alignment horizontal="center" vertical="center"/>
    </xf>
    <xf numFmtId="0" fontId="0" fillId="0" borderId="0" xfId="0" applyFill="1"/>
    <xf numFmtId="0" fontId="5" fillId="11" borderId="0" xfId="0" applyFont="1" applyFill="1" applyAlignment="1">
      <alignment horizontal="center"/>
    </xf>
    <xf numFmtId="17" fontId="19" fillId="4" borderId="0" xfId="0" applyNumberFormat="1" applyFont="1" applyFill="1" applyAlignment="1">
      <alignment horizontal="center" vertical="center"/>
    </xf>
    <xf numFmtId="0" fontId="2" fillId="0" borderId="0" xfId="0" applyFont="1" applyFill="1" applyAlignment="1">
      <alignment horizontal="left" vertical="center"/>
    </xf>
    <xf numFmtId="0" fontId="7" fillId="0" borderId="0" xfId="0" applyFont="1" applyFill="1" applyAlignment="1">
      <alignment horizontal="center"/>
    </xf>
    <xf numFmtId="17" fontId="21" fillId="16" borderId="0" xfId="0" applyNumberFormat="1" applyFont="1" applyFill="1" applyAlignment="1">
      <alignment horizontal="center" vertical="center"/>
    </xf>
    <xf numFmtId="0" fontId="21" fillId="2" borderId="0" xfId="0" applyFont="1" applyFill="1" applyAlignment="1">
      <alignment horizontal="center" vertical="center"/>
    </xf>
    <xf numFmtId="0" fontId="21" fillId="16" borderId="0" xfId="0" applyFont="1" applyFill="1" applyAlignment="1">
      <alignment horizontal="center" vertical="center"/>
    </xf>
    <xf numFmtId="0" fontId="19" fillId="4" borderId="0" xfId="0" applyFont="1" applyFill="1" applyAlignment="1">
      <alignment horizontal="center" vertical="center"/>
    </xf>
    <xf numFmtId="0" fontId="0" fillId="0" borderId="0" xfId="0" applyAlignment="1">
      <alignment horizontal="center"/>
    </xf>
    <xf numFmtId="17" fontId="24" fillId="15" borderId="0" xfId="0" applyNumberFormat="1" applyFont="1" applyFill="1" applyAlignment="1">
      <alignment horizontal="center" vertical="center"/>
    </xf>
    <xf numFmtId="17" fontId="21" fillId="2" borderId="0" xfId="0" applyNumberFormat="1" applyFont="1" applyFill="1" applyAlignment="1">
      <alignment horizontal="center" vertical="center"/>
    </xf>
    <xf numFmtId="17" fontId="24" fillId="19" borderId="0" xfId="0" applyNumberFormat="1" applyFont="1" applyFill="1" applyAlignment="1">
      <alignment horizontal="center" vertical="center"/>
    </xf>
    <xf numFmtId="0" fontId="12" fillId="17" borderId="0" xfId="0" applyFont="1" applyFill="1" applyAlignment="1">
      <alignment horizontal="center" vertical="center"/>
    </xf>
    <xf numFmtId="0" fontId="25" fillId="2" borderId="0" xfId="0" applyFont="1" applyFill="1" applyAlignment="1">
      <alignment horizontal="center" vertical="center"/>
    </xf>
    <xf numFmtId="0" fontId="23" fillId="18" borderId="0" xfId="0" applyFont="1" applyFill="1" applyAlignment="1">
      <alignment horizontal="center" vertical="center"/>
    </xf>
    <xf numFmtId="0" fontId="27" fillId="18" borderId="0" xfId="0" applyFont="1" applyFill="1" applyAlignment="1">
      <alignment horizontal="center" vertical="center"/>
    </xf>
    <xf numFmtId="0" fontId="25" fillId="13" borderId="0" xfId="0" applyFont="1" applyFill="1" applyAlignment="1">
      <alignment horizontal="center" vertical="center"/>
    </xf>
    <xf numFmtId="0" fontId="3" fillId="13" borderId="0" xfId="0" applyFont="1" applyFill="1" applyAlignment="1">
      <alignment horizontal="center" vertical="center"/>
    </xf>
    <xf numFmtId="17" fontId="24" fillId="13" borderId="0" xfId="0" applyNumberFormat="1" applyFont="1" applyFill="1" applyAlignment="1">
      <alignment horizontal="center" vertical="center"/>
    </xf>
    <xf numFmtId="17" fontId="11" fillId="2" borderId="0" xfId="0" applyNumberFormat="1" applyFont="1" applyFill="1" applyAlignment="1">
      <alignment horizontal="center" vertical="center"/>
    </xf>
    <xf numFmtId="17" fontId="5" fillId="4" borderId="0" xfId="0" applyNumberFormat="1" applyFont="1" applyFill="1" applyAlignment="1">
      <alignment horizontal="center" vertical="center"/>
    </xf>
    <xf numFmtId="20" fontId="11" fillId="14" borderId="0" xfId="0" applyNumberFormat="1" applyFont="1" applyFill="1" applyAlignment="1">
      <alignment horizontal="center" vertical="center"/>
    </xf>
    <xf numFmtId="17" fontId="29" fillId="20" borderId="0" xfId="0" applyNumberFormat="1" applyFont="1" applyFill="1" applyAlignment="1">
      <alignment horizontal="center" vertical="center"/>
    </xf>
    <xf numFmtId="0" fontId="28" fillId="20" borderId="0" xfId="0" applyFont="1" applyFill="1" applyAlignment="1">
      <alignment horizontal="center" vertical="center"/>
    </xf>
    <xf numFmtId="0" fontId="2" fillId="0" borderId="0" xfId="0" applyFont="1"/>
    <xf numFmtId="17" fontId="21" fillId="8" borderId="0" xfId="0" applyNumberFormat="1" applyFont="1" applyFill="1" applyAlignment="1">
      <alignment horizontal="center" vertical="center"/>
    </xf>
    <xf numFmtId="0" fontId="5" fillId="8" borderId="0" xfId="0" applyFont="1" applyFill="1" applyAlignment="1">
      <alignment horizontal="center" vertical="center"/>
    </xf>
    <xf numFmtId="0" fontId="20" fillId="8" borderId="0" xfId="0" applyFont="1" applyFill="1" applyAlignment="1">
      <alignment horizontal="center" vertical="center"/>
    </xf>
    <xf numFmtId="0" fontId="2" fillId="0" borderId="0" xfId="0" applyFont="1" applyFill="1"/>
    <xf numFmtId="0" fontId="16" fillId="0" borderId="0" xfId="0" applyFont="1" applyFill="1" applyAlignment="1">
      <alignment horizontal="center"/>
    </xf>
    <xf numFmtId="20" fontId="22" fillId="13" borderId="0" xfId="0" applyNumberFormat="1" applyFont="1" applyFill="1" applyAlignment="1">
      <alignment horizontal="center"/>
    </xf>
    <xf numFmtId="0" fontId="7" fillId="2" borderId="0" xfId="0" applyFont="1" applyFill="1" applyAlignment="1">
      <alignment horizontal="center"/>
    </xf>
    <xf numFmtId="0" fontId="5" fillId="2" borderId="0" xfId="0" applyFont="1" applyFill="1" applyAlignment="1">
      <alignment horizontal="center"/>
    </xf>
    <xf numFmtId="0" fontId="15" fillId="0" borderId="0" xfId="0" applyFont="1" applyFill="1" applyAlignment="1">
      <alignment horizontal="center"/>
    </xf>
    <xf numFmtId="0" fontId="22" fillId="0" borderId="0" xfId="0" applyFont="1"/>
    <xf numFmtId="0" fontId="30" fillId="0" borderId="0" xfId="0" applyFont="1" applyAlignment="1">
      <alignment horizontal="left"/>
    </xf>
    <xf numFmtId="0" fontId="31" fillId="0" borderId="0" xfId="0" applyFont="1"/>
    <xf numFmtId="0" fontId="32" fillId="0" borderId="0" xfId="0" applyFont="1" applyAlignment="1">
      <alignment horizontal="center"/>
    </xf>
    <xf numFmtId="0" fontId="30" fillId="0" borderId="0" xfId="0" applyFont="1" applyFill="1" applyAlignment="1">
      <alignment horizontal="left"/>
    </xf>
    <xf numFmtId="0" fontId="30" fillId="0" borderId="0" xfId="0" applyFont="1"/>
    <xf numFmtId="0" fontId="30" fillId="0" borderId="0" xfId="0" applyFont="1" applyAlignment="1">
      <alignment horizontal="center"/>
    </xf>
    <xf numFmtId="0" fontId="30" fillId="0" borderId="0" xfId="0" applyFont="1" applyFill="1" applyAlignment="1">
      <alignment horizontal="center"/>
    </xf>
    <xf numFmtId="0" fontId="33" fillId="0" borderId="0" xfId="0" applyFont="1" applyFill="1" applyAlignment="1">
      <alignment horizontal="center"/>
    </xf>
    <xf numFmtId="0" fontId="34" fillId="0" borderId="0" xfId="0" applyFont="1" applyAlignment="1">
      <alignment horizontal="right"/>
    </xf>
    <xf numFmtId="49" fontId="30" fillId="0" borderId="0" xfId="0" applyNumberFormat="1" applyFont="1" applyAlignment="1">
      <alignment horizontal="center"/>
    </xf>
    <xf numFmtId="0" fontId="31" fillId="0" borderId="0" xfId="0" applyFont="1" applyAlignment="1">
      <alignment horizontal="left"/>
    </xf>
    <xf numFmtId="0" fontId="31" fillId="15" borderId="0" xfId="0" applyFont="1" applyFill="1" applyAlignment="1">
      <alignment horizontal="left"/>
    </xf>
    <xf numFmtId="0" fontId="35" fillId="0" borderId="0" xfId="0" applyFont="1" applyAlignment="1">
      <alignment horizontal="right"/>
    </xf>
    <xf numFmtId="0" fontId="33" fillId="0" borderId="0" xfId="0" applyFont="1" applyAlignment="1">
      <alignment horizontal="center"/>
    </xf>
    <xf numFmtId="0" fontId="36" fillId="0" borderId="0" xfId="0" applyFont="1"/>
    <xf numFmtId="0" fontId="31" fillId="0" borderId="0" xfId="0" applyFont="1" applyAlignment="1">
      <alignment horizontal="center"/>
    </xf>
    <xf numFmtId="49" fontId="34" fillId="0" borderId="0" xfId="0" applyNumberFormat="1" applyFont="1" applyAlignment="1">
      <alignment horizontal="center"/>
    </xf>
    <xf numFmtId="0" fontId="37" fillId="2" borderId="0" xfId="0" applyFont="1" applyFill="1" applyAlignment="1">
      <alignment horizontal="left"/>
    </xf>
    <xf numFmtId="0" fontId="30" fillId="0" borderId="0" xfId="0" applyFont="1" applyAlignment="1">
      <alignment horizontal="right"/>
    </xf>
    <xf numFmtId="0" fontId="33" fillId="0" borderId="0" xfId="0" applyFont="1" applyAlignment="1">
      <alignment horizontal="right"/>
    </xf>
    <xf numFmtId="49" fontId="30" fillId="0" borderId="0" xfId="0" applyNumberFormat="1" applyFont="1" applyAlignment="1">
      <alignment horizontal="right"/>
    </xf>
    <xf numFmtId="0" fontId="34" fillId="0" borderId="0" xfId="0" applyFont="1" applyFill="1" applyAlignment="1">
      <alignment horizontal="left"/>
    </xf>
    <xf numFmtId="0" fontId="13" fillId="0" borderId="0" xfId="0" applyFont="1" applyFill="1" applyAlignment="1">
      <alignment vertical="center"/>
    </xf>
    <xf numFmtId="0" fontId="38" fillId="0" borderId="0" xfId="0" applyFont="1"/>
    <xf numFmtId="0" fontId="38" fillId="0" borderId="0" xfId="0" applyFont="1" applyAlignment="1">
      <alignment horizontal="center"/>
    </xf>
    <xf numFmtId="0" fontId="39" fillId="0" borderId="0" xfId="0" applyFont="1" applyAlignment="1">
      <alignment horizontal="right"/>
    </xf>
    <xf numFmtId="0" fontId="31" fillId="15" borderId="0" xfId="0" applyFont="1" applyFill="1"/>
    <xf numFmtId="0" fontId="40" fillId="0" borderId="0" xfId="0" applyFont="1"/>
    <xf numFmtId="0" fontId="40" fillId="0" borderId="0" xfId="0" applyFont="1" applyAlignment="1">
      <alignment horizontal="center"/>
    </xf>
    <xf numFmtId="0" fontId="41" fillId="0" borderId="0" xfId="0" applyFont="1" applyAlignment="1">
      <alignment horizontal="center"/>
    </xf>
    <xf numFmtId="0" fontId="42" fillId="0" borderId="0" xfId="0" applyFont="1" applyAlignment="1">
      <alignment horizontal="center"/>
    </xf>
    <xf numFmtId="0" fontId="43" fillId="0" borderId="0" xfId="0" applyFont="1" applyAlignment="1">
      <alignment horizontal="center"/>
    </xf>
    <xf numFmtId="0" fontId="39" fillId="0" borderId="0" xfId="0" applyFont="1" applyAlignment="1">
      <alignment horizontal="center"/>
    </xf>
    <xf numFmtId="0" fontId="40" fillId="0" borderId="0" xfId="0" applyFont="1" applyAlignment="1">
      <alignment horizontal="left"/>
    </xf>
    <xf numFmtId="164" fontId="39" fillId="0" borderId="0" xfId="0" applyNumberFormat="1" applyFont="1" applyAlignment="1">
      <alignment horizontal="center"/>
    </xf>
    <xf numFmtId="0" fontId="38" fillId="0" borderId="0" xfId="0" applyFont="1" applyFill="1"/>
    <xf numFmtId="0" fontId="39" fillId="0" borderId="0" xfId="0" applyFont="1"/>
    <xf numFmtId="0" fontId="2" fillId="0" borderId="0" xfId="0" applyFont="1" applyAlignment="1">
      <alignment horizontal="right"/>
    </xf>
    <xf numFmtId="0" fontId="44" fillId="0" borderId="0" xfId="0" applyFont="1" applyAlignment="1">
      <alignment horizontal="right"/>
    </xf>
    <xf numFmtId="20" fontId="2" fillId="13" borderId="0" xfId="0" applyNumberFormat="1" applyFont="1" applyFill="1" applyAlignment="1">
      <alignment horizontal="center"/>
    </xf>
    <xf numFmtId="17" fontId="3" fillId="15" borderId="0" xfId="0" applyNumberFormat="1" applyFont="1" applyFill="1" applyAlignment="1">
      <alignment horizontal="center" vertical="center"/>
    </xf>
    <xf numFmtId="0" fontId="31" fillId="13" borderId="0" xfId="0" applyFont="1" applyFill="1"/>
    <xf numFmtId="0" fontId="39" fillId="7" borderId="0" xfId="0" applyFont="1" applyFill="1" applyAlignment="1">
      <alignment horizontal="center"/>
    </xf>
    <xf numFmtId="0" fontId="45" fillId="5" borderId="0" xfId="0" applyFont="1" applyFill="1" applyAlignment="1">
      <alignment horizontal="center"/>
    </xf>
    <xf numFmtId="0" fontId="46" fillId="6" borderId="0" xfId="0" applyFont="1" applyFill="1" applyAlignment="1">
      <alignment horizontal="center"/>
    </xf>
    <xf numFmtId="0" fontId="38" fillId="0" borderId="0" xfId="0" applyFont="1" applyAlignment="1">
      <alignment horizontal="left"/>
    </xf>
    <xf numFmtId="0" fontId="46" fillId="0" borderId="0" xfId="0" applyFont="1" applyFill="1" applyAlignment="1">
      <alignment horizontal="center"/>
    </xf>
    <xf numFmtId="0" fontId="38" fillId="0" borderId="0" xfId="0" applyFont="1" applyFill="1" applyAlignment="1">
      <alignment horizontal="left"/>
    </xf>
    <xf numFmtId="0" fontId="47" fillId="3" borderId="0" xfId="0" applyFont="1" applyFill="1" applyAlignment="1">
      <alignment horizontal="center"/>
    </xf>
    <xf numFmtId="0" fontId="13" fillId="13" borderId="0" xfId="0" applyFont="1" applyFill="1" applyAlignment="1">
      <alignment vertical="center"/>
    </xf>
    <xf numFmtId="0" fontId="48" fillId="0" borderId="0" xfId="0" applyFont="1" applyAlignment="1">
      <alignment horizontal="right"/>
    </xf>
    <xf numFmtId="0" fontId="13" fillId="13" borderId="0" xfId="0" applyFont="1" applyFill="1" applyAlignment="1">
      <alignment horizontal="left" vertical="center"/>
    </xf>
  </cellXfs>
  <cellStyles count="1">
    <cellStyle name="Normal" xfId="0" builtinId="0"/>
  </cellStyles>
  <dxfs count="0"/>
  <tableStyles count="0" defaultTableStyle="TableStyleMedium2" defaultPivotStyle="PivotStyleLight16"/>
  <colors>
    <mruColors>
      <color rgb="FFFF33CC"/>
      <color rgb="FFFF6600"/>
      <color rgb="FF00FF99"/>
      <color rgb="FF639729"/>
      <color rgb="FFCC0099"/>
      <color rgb="FF006600"/>
      <color rgb="FF6600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B35"/>
  <sheetViews>
    <sheetView workbookViewId="0">
      <selection activeCell="B59" sqref="B59"/>
    </sheetView>
  </sheetViews>
  <sheetFormatPr defaultRowHeight="20.25" x14ac:dyDescent="0.35"/>
  <cols>
    <col min="1" max="1" width="3" customWidth="1"/>
    <col min="2" max="2" width="157.75" style="15" customWidth="1"/>
  </cols>
  <sheetData>
    <row r="2" spans="2:2" x14ac:dyDescent="0.35">
      <c r="B2" s="15" t="s">
        <v>18</v>
      </c>
    </row>
    <row r="4" spans="2:2" x14ac:dyDescent="0.35">
      <c r="B4" s="15" t="s">
        <v>19</v>
      </c>
    </row>
    <row r="5" spans="2:2" x14ac:dyDescent="0.35">
      <c r="B5" s="15" t="s">
        <v>22</v>
      </c>
    </row>
    <row r="6" spans="2:2" x14ac:dyDescent="0.35">
      <c r="B6" s="15" t="s">
        <v>20</v>
      </c>
    </row>
    <row r="8" spans="2:2" x14ac:dyDescent="0.35">
      <c r="B8" s="15" t="s">
        <v>23</v>
      </c>
    </row>
    <row r="10" spans="2:2" x14ac:dyDescent="0.35">
      <c r="B10" s="15" t="s">
        <v>28</v>
      </c>
    </row>
    <row r="11" spans="2:2" x14ac:dyDescent="0.35">
      <c r="B11" s="15" t="s">
        <v>21</v>
      </c>
    </row>
    <row r="12" spans="2:2" x14ac:dyDescent="0.35">
      <c r="B12" s="15" t="s">
        <v>45</v>
      </c>
    </row>
    <row r="14" spans="2:2" x14ac:dyDescent="0.35">
      <c r="B14" s="15" t="s">
        <v>24</v>
      </c>
    </row>
    <row r="16" spans="2:2" x14ac:dyDescent="0.35">
      <c r="B16" s="15" t="s">
        <v>78</v>
      </c>
    </row>
    <row r="17" spans="2:2" x14ac:dyDescent="0.35">
      <c r="B17" s="15" t="s">
        <v>29</v>
      </c>
    </row>
    <row r="19" spans="2:2" x14ac:dyDescent="0.35">
      <c r="B19" s="15" t="s">
        <v>25</v>
      </c>
    </row>
    <row r="20" spans="2:2" x14ac:dyDescent="0.35">
      <c r="B20" s="15" t="s">
        <v>32</v>
      </c>
    </row>
    <row r="21" spans="2:2" x14ac:dyDescent="0.35">
      <c r="B21" s="15" t="s">
        <v>30</v>
      </c>
    </row>
    <row r="22" spans="2:2" x14ac:dyDescent="0.35">
      <c r="B22" s="15" t="s">
        <v>31</v>
      </c>
    </row>
    <row r="23" spans="2:2" x14ac:dyDescent="0.35">
      <c r="B23" s="15" t="s">
        <v>41</v>
      </c>
    </row>
    <row r="24" spans="2:2" x14ac:dyDescent="0.35">
      <c r="B24" s="15" t="s">
        <v>42</v>
      </c>
    </row>
    <row r="25" spans="2:2" x14ac:dyDescent="0.35">
      <c r="B25" s="15" t="s">
        <v>43</v>
      </c>
    </row>
    <row r="26" spans="2:2" x14ac:dyDescent="0.35">
      <c r="B26" s="15" t="s">
        <v>44</v>
      </c>
    </row>
    <row r="27" spans="2:2" x14ac:dyDescent="0.35">
      <c r="B27" s="15" t="s">
        <v>61</v>
      </c>
    </row>
    <row r="28" spans="2:2" x14ac:dyDescent="0.35">
      <c r="B28" s="15" t="s">
        <v>62</v>
      </c>
    </row>
    <row r="29" spans="2:2" x14ac:dyDescent="0.35">
      <c r="B29" s="15" t="s">
        <v>63</v>
      </c>
    </row>
    <row r="31" spans="2:2" x14ac:dyDescent="0.35">
      <c r="B31" s="15" t="s">
        <v>52</v>
      </c>
    </row>
    <row r="32" spans="2:2" x14ac:dyDescent="0.35">
      <c r="B32" s="15" t="s">
        <v>26</v>
      </c>
    </row>
    <row r="34" spans="2:2" x14ac:dyDescent="0.35">
      <c r="B34" s="15" t="s">
        <v>51</v>
      </c>
    </row>
    <row r="35" spans="2:2" x14ac:dyDescent="0.35">
      <c r="B35" s="15" t="s">
        <v>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N38"/>
  <sheetViews>
    <sheetView tabSelected="1" workbookViewId="0">
      <selection activeCell="A47" sqref="A47"/>
    </sheetView>
  </sheetViews>
  <sheetFormatPr defaultRowHeight="19.5" x14ac:dyDescent="0.3"/>
  <cols>
    <col min="1" max="1" width="7.875" customWidth="1"/>
    <col min="2" max="2" width="23.375" style="5" customWidth="1"/>
    <col min="3" max="9" width="7.625" customWidth="1"/>
    <col min="10" max="11" width="7.875" customWidth="1"/>
    <col min="12" max="12" width="7.625" customWidth="1"/>
    <col min="13" max="18" width="7.875" customWidth="1"/>
    <col min="19" max="19" width="8.25" customWidth="1"/>
    <col min="20" max="20" width="7.875" customWidth="1"/>
    <col min="21" max="21" width="8.25" customWidth="1"/>
    <col min="22" max="22" width="8" style="57" customWidth="1"/>
    <col min="23" max="23" width="8.375" customWidth="1"/>
    <col min="24" max="24" width="8.625" customWidth="1"/>
    <col min="25" max="25" width="8.75" customWidth="1"/>
    <col min="26" max="26" width="8.125" customWidth="1"/>
    <col min="27" max="28" width="7.875" customWidth="1"/>
    <col min="29" max="29" width="23.375" style="5" customWidth="1"/>
    <col min="30" max="30" width="7.875" customWidth="1"/>
  </cols>
  <sheetData>
    <row r="1" spans="1:40" ht="34.5" x14ac:dyDescent="0.45">
      <c r="A1" s="40" t="s">
        <v>95</v>
      </c>
      <c r="B1" s="11"/>
      <c r="C1" s="10"/>
      <c r="D1" s="10"/>
      <c r="E1" s="10"/>
      <c r="F1" s="10"/>
      <c r="G1" s="10"/>
      <c r="H1" s="10"/>
      <c r="I1" s="10"/>
      <c r="J1" s="12" t="s">
        <v>55</v>
      </c>
      <c r="K1" s="10"/>
      <c r="L1" s="10"/>
      <c r="M1" s="10"/>
      <c r="N1" s="10"/>
      <c r="O1" s="10"/>
      <c r="P1" s="10"/>
      <c r="Q1" s="10"/>
      <c r="R1" s="10"/>
      <c r="S1" s="10"/>
      <c r="T1" s="10"/>
      <c r="U1" s="10"/>
      <c r="V1" s="10"/>
      <c r="W1" s="10"/>
      <c r="X1" s="10"/>
      <c r="Y1" s="10"/>
      <c r="Z1" s="10"/>
      <c r="AA1" s="10"/>
      <c r="AC1"/>
    </row>
    <row r="2" spans="1:40" ht="32.25" x14ac:dyDescent="0.3">
      <c r="A2" s="4"/>
      <c r="B2" s="2"/>
      <c r="C2" s="4"/>
      <c r="D2" s="4"/>
      <c r="E2" s="4"/>
      <c r="F2" s="4"/>
      <c r="G2" s="4"/>
      <c r="H2" s="4"/>
      <c r="I2" s="4"/>
      <c r="J2" s="4"/>
      <c r="K2" s="4"/>
      <c r="L2" s="4"/>
      <c r="M2" s="4"/>
      <c r="N2" s="4"/>
      <c r="O2" s="4"/>
      <c r="P2" s="4"/>
      <c r="Q2" s="4"/>
      <c r="R2" s="4"/>
      <c r="S2" s="4"/>
      <c r="T2" s="4"/>
      <c r="U2" s="4"/>
      <c r="V2" s="4"/>
      <c r="W2" s="4"/>
      <c r="X2" s="63" t="s">
        <v>157</v>
      </c>
      <c r="Y2" s="63" t="s">
        <v>157</v>
      </c>
      <c r="Z2" s="63" t="s">
        <v>157</v>
      </c>
      <c r="AA2" s="65" t="s">
        <v>13</v>
      </c>
      <c r="AC2"/>
    </row>
    <row r="3" spans="1:40" ht="32.25" x14ac:dyDescent="0.3">
      <c r="A3" s="4"/>
      <c r="B3" s="3"/>
      <c r="C3" s="9" t="s">
        <v>15</v>
      </c>
      <c r="D3" s="4"/>
      <c r="E3" s="4"/>
      <c r="F3" s="4"/>
      <c r="G3" s="4"/>
      <c r="H3" s="4"/>
      <c r="I3" s="4"/>
      <c r="J3" s="22" t="s">
        <v>6</v>
      </c>
      <c r="K3" s="13" t="s">
        <v>10</v>
      </c>
      <c r="L3" s="27" t="s">
        <v>53</v>
      </c>
      <c r="M3" s="28" t="s">
        <v>60</v>
      </c>
      <c r="N3" s="25" t="s">
        <v>71</v>
      </c>
      <c r="O3" s="29" t="s">
        <v>70</v>
      </c>
      <c r="P3" s="30" t="s">
        <v>77</v>
      </c>
      <c r="Q3" s="36" t="s">
        <v>143</v>
      </c>
      <c r="R3" s="56" t="s">
        <v>77</v>
      </c>
      <c r="S3" s="55" t="s">
        <v>143</v>
      </c>
      <c r="T3" s="72" t="s">
        <v>175</v>
      </c>
      <c r="U3" s="75" t="s">
        <v>189</v>
      </c>
      <c r="V3" s="54" t="s">
        <v>77</v>
      </c>
      <c r="W3" s="66" t="s">
        <v>161</v>
      </c>
      <c r="X3" s="64" t="s">
        <v>153</v>
      </c>
      <c r="Y3" s="64" t="s">
        <v>156</v>
      </c>
      <c r="Z3" s="64" t="s">
        <v>152</v>
      </c>
      <c r="AA3" s="62" t="s">
        <v>154</v>
      </c>
      <c r="AC3"/>
    </row>
    <row r="4" spans="1:40" ht="32.25" x14ac:dyDescent="0.3">
      <c r="A4" s="4" t="s">
        <v>9</v>
      </c>
      <c r="B4" s="3" t="s">
        <v>13</v>
      </c>
      <c r="C4" s="9" t="s">
        <v>16</v>
      </c>
      <c r="D4" s="4" t="s">
        <v>3</v>
      </c>
      <c r="E4" s="4" t="s">
        <v>257</v>
      </c>
      <c r="F4" s="4">
        <v>2014</v>
      </c>
      <c r="G4" s="4">
        <v>2014</v>
      </c>
      <c r="H4" s="4">
        <v>2014</v>
      </c>
      <c r="I4" s="4">
        <v>2014</v>
      </c>
      <c r="J4" s="22" t="s">
        <v>7</v>
      </c>
      <c r="K4" s="13" t="s">
        <v>11</v>
      </c>
      <c r="L4" s="27" t="s">
        <v>54</v>
      </c>
      <c r="M4" s="54" t="s">
        <v>59</v>
      </c>
      <c r="N4" s="25" t="s">
        <v>72</v>
      </c>
      <c r="O4" s="43" t="s">
        <v>108</v>
      </c>
      <c r="P4" s="30" t="s">
        <v>75</v>
      </c>
      <c r="Q4" s="36" t="s">
        <v>133</v>
      </c>
      <c r="R4" s="56" t="s">
        <v>142</v>
      </c>
      <c r="S4" s="55" t="s">
        <v>151</v>
      </c>
      <c r="T4" s="72" t="s">
        <v>176</v>
      </c>
      <c r="U4" s="76" t="s">
        <v>190</v>
      </c>
      <c r="V4" s="68" t="s">
        <v>162</v>
      </c>
      <c r="W4" s="66" t="s">
        <v>208</v>
      </c>
      <c r="X4" s="58" t="s">
        <v>159</v>
      </c>
      <c r="Y4" s="58" t="s">
        <v>160</v>
      </c>
      <c r="Z4" s="124" t="s">
        <v>277</v>
      </c>
      <c r="AA4" s="61" t="s">
        <v>155</v>
      </c>
      <c r="AC4"/>
    </row>
    <row r="5" spans="1:40" ht="32.25" x14ac:dyDescent="0.3">
      <c r="A5" s="4" t="s">
        <v>4</v>
      </c>
      <c r="B5" s="3" t="s">
        <v>14</v>
      </c>
      <c r="C5" s="9" t="s">
        <v>17</v>
      </c>
      <c r="D5" s="4" t="s">
        <v>2</v>
      </c>
      <c r="E5" s="4" t="s">
        <v>258</v>
      </c>
      <c r="F5" s="4" t="s">
        <v>12</v>
      </c>
      <c r="G5" s="4" t="s">
        <v>1</v>
      </c>
      <c r="H5" s="4" t="s">
        <v>50</v>
      </c>
      <c r="I5" s="4" t="s">
        <v>0</v>
      </c>
      <c r="J5" s="23">
        <v>40299</v>
      </c>
      <c r="K5" s="14">
        <v>42856</v>
      </c>
      <c r="L5" s="21">
        <v>45413</v>
      </c>
      <c r="M5" s="6">
        <v>11444</v>
      </c>
      <c r="N5" s="26" t="s">
        <v>73</v>
      </c>
      <c r="O5" s="24" t="s">
        <v>74</v>
      </c>
      <c r="P5" s="31" t="s">
        <v>76</v>
      </c>
      <c r="Q5" s="37" t="s">
        <v>149</v>
      </c>
      <c r="R5" s="50">
        <v>46204</v>
      </c>
      <c r="S5" s="53">
        <v>37469</v>
      </c>
      <c r="T5" s="71">
        <v>40026</v>
      </c>
      <c r="U5" s="74">
        <v>42583</v>
      </c>
      <c r="V5" s="59">
        <v>45139</v>
      </c>
      <c r="W5" s="67">
        <v>11171</v>
      </c>
      <c r="X5" s="58">
        <v>41883</v>
      </c>
      <c r="Y5" s="58">
        <v>46631</v>
      </c>
      <c r="Z5" s="58">
        <v>38261</v>
      </c>
      <c r="AA5" s="60">
        <v>40817</v>
      </c>
      <c r="AC5"/>
    </row>
    <row r="6" spans="1:40" ht="4.5" customHeight="1" x14ac:dyDescent="0.3"/>
    <row r="7" spans="1:40" ht="25.5" x14ac:dyDescent="0.4">
      <c r="A7" s="33">
        <f>(71+71+75+76+74+69+72+68+75+74+72+73+76+74+71+73)/16</f>
        <v>72.75</v>
      </c>
      <c r="B7" s="106" t="s">
        <v>40</v>
      </c>
      <c r="C7" s="32">
        <f>45+9.5+15+30+10+30+8.5+12.5+15+30+12.5</f>
        <v>218</v>
      </c>
      <c r="D7" s="18">
        <v>3</v>
      </c>
      <c r="E7" s="18">
        <v>1</v>
      </c>
      <c r="F7" s="18">
        <v>16</v>
      </c>
      <c r="G7" s="18">
        <v>8</v>
      </c>
      <c r="H7" s="18">
        <v>13</v>
      </c>
      <c r="I7" s="18">
        <v>21</v>
      </c>
      <c r="J7" s="16" t="s">
        <v>33</v>
      </c>
      <c r="K7" s="20" t="s">
        <v>33</v>
      </c>
      <c r="L7" s="20" t="s">
        <v>33</v>
      </c>
      <c r="M7" s="1" t="s">
        <v>65</v>
      </c>
      <c r="N7" s="20" t="s">
        <v>33</v>
      </c>
      <c r="O7" s="19" t="s">
        <v>5</v>
      </c>
      <c r="P7" s="31" t="s">
        <v>33</v>
      </c>
      <c r="Q7" s="1" t="s">
        <v>34</v>
      </c>
      <c r="R7" s="50" t="s">
        <v>33</v>
      </c>
      <c r="S7" s="1" t="s">
        <v>46</v>
      </c>
      <c r="T7" s="1" t="s">
        <v>118</v>
      </c>
      <c r="U7" s="20" t="s">
        <v>33</v>
      </c>
      <c r="V7" s="81" t="s">
        <v>33</v>
      </c>
      <c r="W7" s="1" t="s">
        <v>118</v>
      </c>
      <c r="X7" s="1" t="s">
        <v>106</v>
      </c>
      <c r="Y7" s="1" t="s">
        <v>35</v>
      </c>
      <c r="Z7" s="1" t="s">
        <v>58</v>
      </c>
      <c r="AA7" s="20" t="s">
        <v>33</v>
      </c>
      <c r="AB7" s="1"/>
      <c r="AC7" s="106" t="s">
        <v>40</v>
      </c>
      <c r="AD7" s="1"/>
      <c r="AE7" s="1"/>
      <c r="AF7" s="1"/>
      <c r="AG7" s="1"/>
      <c r="AH7" s="1"/>
      <c r="AI7" s="1"/>
      <c r="AJ7" s="1"/>
      <c r="AK7" s="1"/>
      <c r="AL7" s="1"/>
      <c r="AM7" s="1"/>
      <c r="AN7" s="1"/>
    </row>
    <row r="8" spans="1:40" ht="25.5" x14ac:dyDescent="0.4">
      <c r="A8" s="33">
        <f>(77+79+74+81+77+73+73+84+74+76+78+78+76+78+73+77)/16</f>
        <v>76.75</v>
      </c>
      <c r="B8" s="106" t="s">
        <v>69</v>
      </c>
      <c r="C8" s="32">
        <f>17+15+3+12+20+9+8+12.5+9+5+12+12.5</f>
        <v>135</v>
      </c>
      <c r="D8" s="18">
        <v>0</v>
      </c>
      <c r="E8" s="18">
        <v>0</v>
      </c>
      <c r="F8" s="18">
        <v>16</v>
      </c>
      <c r="G8" s="18">
        <v>1</v>
      </c>
      <c r="H8" s="18">
        <v>10</v>
      </c>
      <c r="I8" s="18">
        <v>11</v>
      </c>
      <c r="J8" s="19" t="s">
        <v>5</v>
      </c>
      <c r="K8" s="18" t="s">
        <v>46</v>
      </c>
      <c r="L8" s="1" t="s">
        <v>36</v>
      </c>
      <c r="M8" s="20" t="s">
        <v>33</v>
      </c>
      <c r="N8" s="1" t="s">
        <v>104</v>
      </c>
      <c r="O8" s="1" t="s">
        <v>118</v>
      </c>
      <c r="P8" s="31" t="s">
        <v>34</v>
      </c>
      <c r="Q8" s="1" t="s">
        <v>36</v>
      </c>
      <c r="R8" s="50" t="s">
        <v>57</v>
      </c>
      <c r="S8" s="1" t="s">
        <v>118</v>
      </c>
      <c r="T8" s="1" t="s">
        <v>36</v>
      </c>
      <c r="U8" s="1" t="s">
        <v>106</v>
      </c>
      <c r="V8" s="81" t="s">
        <v>148</v>
      </c>
      <c r="W8" s="1" t="s">
        <v>118</v>
      </c>
      <c r="X8" s="1" t="s">
        <v>106</v>
      </c>
      <c r="Y8" s="1" t="s">
        <v>118</v>
      </c>
      <c r="Z8" s="1" t="s">
        <v>186</v>
      </c>
      <c r="AA8" s="1" t="s">
        <v>65</v>
      </c>
      <c r="AB8" s="1"/>
      <c r="AC8" s="106" t="s">
        <v>69</v>
      </c>
      <c r="AD8" s="1"/>
      <c r="AE8" s="1"/>
      <c r="AF8" s="1"/>
      <c r="AG8" s="1"/>
      <c r="AH8" s="1"/>
      <c r="AI8" s="1"/>
      <c r="AJ8" s="1"/>
      <c r="AK8" s="1"/>
      <c r="AL8" s="1"/>
      <c r="AM8" s="1"/>
      <c r="AN8" s="1"/>
    </row>
    <row r="9" spans="1:40" ht="25.5" x14ac:dyDescent="0.4">
      <c r="A9" s="33">
        <f>(76+78+85+76+77+80+74+77+77+76+82+75+84+77)/14</f>
        <v>78.142857142857139</v>
      </c>
      <c r="B9" s="106" t="s">
        <v>193</v>
      </c>
      <c r="C9" s="32">
        <f>20+2.5+9+14+10+12.5+8+7+20+5.5</f>
        <v>108.5</v>
      </c>
      <c r="D9" s="18">
        <v>0</v>
      </c>
      <c r="E9" s="18">
        <v>0</v>
      </c>
      <c r="F9" s="18">
        <v>14</v>
      </c>
      <c r="G9" s="18">
        <v>0</v>
      </c>
      <c r="H9" s="18">
        <v>6</v>
      </c>
      <c r="I9" s="18">
        <v>6</v>
      </c>
      <c r="J9" s="19" t="s">
        <v>5</v>
      </c>
      <c r="K9" s="18" t="s">
        <v>34</v>
      </c>
      <c r="L9" s="1" t="s">
        <v>34</v>
      </c>
      <c r="M9" s="1" t="s">
        <v>64</v>
      </c>
      <c r="N9" s="1" t="s">
        <v>36</v>
      </c>
      <c r="O9" s="19" t="s">
        <v>5</v>
      </c>
      <c r="P9" s="31" t="s">
        <v>58</v>
      </c>
      <c r="Q9" s="19" t="s">
        <v>5</v>
      </c>
      <c r="R9" s="50" t="s">
        <v>39</v>
      </c>
      <c r="S9" s="1" t="s">
        <v>118</v>
      </c>
      <c r="T9" s="1" t="s">
        <v>35</v>
      </c>
      <c r="U9" s="1" t="s">
        <v>37</v>
      </c>
      <c r="V9" s="81" t="s">
        <v>34</v>
      </c>
      <c r="W9" s="1" t="s">
        <v>106</v>
      </c>
      <c r="X9" s="1" t="s">
        <v>34</v>
      </c>
      <c r="Y9" s="1" t="s">
        <v>38</v>
      </c>
      <c r="Z9" s="1" t="s">
        <v>58</v>
      </c>
      <c r="AA9" s="1" t="s">
        <v>65</v>
      </c>
      <c r="AB9" s="1"/>
      <c r="AC9" s="106" t="s">
        <v>193</v>
      </c>
      <c r="AD9" s="1"/>
      <c r="AE9" s="1"/>
      <c r="AF9" s="1"/>
      <c r="AG9" s="1"/>
      <c r="AH9" s="1"/>
      <c r="AI9" s="1"/>
      <c r="AJ9" s="1"/>
      <c r="AK9" s="1"/>
      <c r="AL9" s="1"/>
      <c r="AM9" s="1"/>
      <c r="AN9" s="1"/>
    </row>
    <row r="10" spans="1:40" ht="25.5" x14ac:dyDescent="0.4">
      <c r="A10" s="33">
        <f>(77+80+75+77+77+74+74+73+78+77+70)/11</f>
        <v>75.63636363636364</v>
      </c>
      <c r="B10" s="106" t="s">
        <v>209</v>
      </c>
      <c r="C10" s="32">
        <f>8.5+6+10+12+14+8+12.5+10+12+9</f>
        <v>102</v>
      </c>
      <c r="D10" s="18">
        <v>1</v>
      </c>
      <c r="E10" s="18">
        <v>0</v>
      </c>
      <c r="F10" s="18">
        <v>11</v>
      </c>
      <c r="G10" s="18">
        <v>1</v>
      </c>
      <c r="H10" s="18">
        <v>7</v>
      </c>
      <c r="I10" s="18">
        <v>10</v>
      </c>
      <c r="J10" s="19" t="s">
        <v>5</v>
      </c>
      <c r="K10" s="18" t="s">
        <v>46</v>
      </c>
      <c r="L10" s="19" t="s">
        <v>5</v>
      </c>
      <c r="M10" s="1" t="s">
        <v>38</v>
      </c>
      <c r="N10" s="1" t="s">
        <v>34</v>
      </c>
      <c r="O10" s="1" t="s">
        <v>118</v>
      </c>
      <c r="P10" s="31" t="s">
        <v>58</v>
      </c>
      <c r="Q10" s="1" t="s">
        <v>35</v>
      </c>
      <c r="R10" s="69" t="s">
        <v>5</v>
      </c>
      <c r="S10" s="19" t="s">
        <v>5</v>
      </c>
      <c r="T10" s="1" t="s">
        <v>118</v>
      </c>
      <c r="U10" s="1" t="s">
        <v>34</v>
      </c>
      <c r="V10" s="81" t="s">
        <v>148</v>
      </c>
      <c r="W10" s="1" t="s">
        <v>36</v>
      </c>
      <c r="X10" s="20" t="s">
        <v>33</v>
      </c>
      <c r="Y10" s="19" t="s">
        <v>5</v>
      </c>
      <c r="Z10" s="19" t="s">
        <v>5</v>
      </c>
      <c r="AA10" s="19" t="s">
        <v>5</v>
      </c>
      <c r="AB10" s="1"/>
      <c r="AC10" s="106" t="s">
        <v>209</v>
      </c>
      <c r="AD10" s="1"/>
      <c r="AE10" s="1"/>
      <c r="AF10" s="1"/>
      <c r="AG10" s="1"/>
      <c r="AH10" s="1"/>
      <c r="AI10" s="1"/>
      <c r="AJ10" s="1"/>
      <c r="AK10" s="1"/>
      <c r="AL10" s="1"/>
      <c r="AM10" s="1"/>
      <c r="AN10" s="1"/>
    </row>
    <row r="11" spans="1:40" ht="25.5" x14ac:dyDescent="0.4">
      <c r="A11" s="33">
        <f>(78+83+79+79+79+82+67+77+81+80+77+78+81)/13</f>
        <v>78.538461538461533</v>
      </c>
      <c r="B11" s="106" t="s">
        <v>210</v>
      </c>
      <c r="C11" s="32">
        <f>13.5+7.5+5.5+8+4+15+20+4+2+17</f>
        <v>96.5</v>
      </c>
      <c r="D11" s="18">
        <v>0</v>
      </c>
      <c r="E11" s="18">
        <v>0</v>
      </c>
      <c r="F11" s="18">
        <v>13</v>
      </c>
      <c r="G11" s="18">
        <v>1</v>
      </c>
      <c r="H11" s="18">
        <v>3</v>
      </c>
      <c r="I11" s="18">
        <v>9</v>
      </c>
      <c r="J11" s="19" t="s">
        <v>5</v>
      </c>
      <c r="K11" s="18" t="s">
        <v>38</v>
      </c>
      <c r="L11" s="1" t="s">
        <v>58</v>
      </c>
      <c r="M11" s="1" t="s">
        <v>58</v>
      </c>
      <c r="N11" s="1" t="s">
        <v>106</v>
      </c>
      <c r="O11" s="1" t="s">
        <v>35</v>
      </c>
      <c r="P11" s="31" t="s">
        <v>49</v>
      </c>
      <c r="Q11" s="16" t="s">
        <v>33</v>
      </c>
      <c r="R11" s="50" t="s">
        <v>34</v>
      </c>
      <c r="S11" s="1" t="s">
        <v>57</v>
      </c>
      <c r="T11" s="19" t="s">
        <v>5</v>
      </c>
      <c r="U11" s="1" t="s">
        <v>64</v>
      </c>
      <c r="V11" s="81" t="s">
        <v>46</v>
      </c>
      <c r="W11" s="19" t="s">
        <v>5</v>
      </c>
      <c r="X11" s="19" t="s">
        <v>5</v>
      </c>
      <c r="Y11" s="1" t="s">
        <v>37</v>
      </c>
      <c r="Z11" s="1" t="s">
        <v>169</v>
      </c>
      <c r="AA11" s="20" t="s">
        <v>33</v>
      </c>
      <c r="AB11" s="1"/>
      <c r="AC11" s="106" t="s">
        <v>210</v>
      </c>
      <c r="AD11" s="1"/>
      <c r="AE11" s="1"/>
      <c r="AF11" s="1"/>
      <c r="AG11" s="1"/>
      <c r="AH11" s="1"/>
      <c r="AI11" s="1"/>
      <c r="AJ11" s="1"/>
      <c r="AK11" s="1"/>
      <c r="AL11" s="1"/>
      <c r="AM11" s="1"/>
      <c r="AN11" s="1"/>
    </row>
    <row r="12" spans="1:40" ht="25.5" x14ac:dyDescent="0.4">
      <c r="A12" s="33">
        <f>(87+81+90+83+83+82+81+78+78+83+83+74+79+81+80+88+80)/17</f>
        <v>81.82352941176471</v>
      </c>
      <c r="B12" s="106" t="s">
        <v>211</v>
      </c>
      <c r="C12" s="32">
        <f>15+5+1+5.5+6+6.5+16+2+4+9+8+7.5</f>
        <v>85.5</v>
      </c>
      <c r="D12" s="18">
        <v>0</v>
      </c>
      <c r="E12" s="18">
        <v>0</v>
      </c>
      <c r="F12" s="18">
        <v>17</v>
      </c>
      <c r="G12" s="18">
        <v>0</v>
      </c>
      <c r="H12" s="18">
        <v>2</v>
      </c>
      <c r="I12" s="18">
        <v>6</v>
      </c>
      <c r="J12" s="17" t="s">
        <v>38</v>
      </c>
      <c r="K12" s="18" t="s">
        <v>39</v>
      </c>
      <c r="L12" s="1" t="s">
        <v>57</v>
      </c>
      <c r="M12" s="1" t="s">
        <v>39</v>
      </c>
      <c r="N12" s="1" t="s">
        <v>48</v>
      </c>
      <c r="O12" s="1" t="s">
        <v>106</v>
      </c>
      <c r="P12" s="31" t="s">
        <v>104</v>
      </c>
      <c r="Q12" s="1" t="s">
        <v>148</v>
      </c>
      <c r="R12" s="50" t="s">
        <v>46</v>
      </c>
      <c r="S12" s="1" t="s">
        <v>49</v>
      </c>
      <c r="T12" s="1" t="s">
        <v>186</v>
      </c>
      <c r="U12" s="1" t="s">
        <v>36</v>
      </c>
      <c r="V12" s="81" t="s">
        <v>57</v>
      </c>
      <c r="W12" s="1" t="s">
        <v>58</v>
      </c>
      <c r="X12" s="1" t="s">
        <v>35</v>
      </c>
      <c r="Y12" s="1" t="s">
        <v>57</v>
      </c>
      <c r="Z12" s="1" t="s">
        <v>186</v>
      </c>
      <c r="AA12" s="1" t="s">
        <v>65</v>
      </c>
      <c r="AB12" s="1"/>
      <c r="AC12" s="106" t="s">
        <v>211</v>
      </c>
      <c r="AD12" s="1"/>
      <c r="AE12" s="1"/>
      <c r="AF12" s="1"/>
      <c r="AG12" s="1"/>
      <c r="AH12" s="1"/>
      <c r="AI12" s="1"/>
      <c r="AJ12" s="1"/>
      <c r="AK12" s="1"/>
      <c r="AL12" s="1"/>
      <c r="AM12" s="1"/>
      <c r="AN12" s="1"/>
    </row>
    <row r="13" spans="1:40" ht="25.5" x14ac:dyDescent="0.4">
      <c r="A13" s="33">
        <f>(81+77+85+79+77+83+79+78+79+79)/10</f>
        <v>79.7</v>
      </c>
      <c r="B13" s="106" t="s">
        <v>212</v>
      </c>
      <c r="C13" s="32">
        <f>24+7.5+12+2+5+16+5+7</f>
        <v>78.5</v>
      </c>
      <c r="D13" s="18">
        <v>0</v>
      </c>
      <c r="E13" s="18">
        <v>0</v>
      </c>
      <c r="F13" s="18">
        <v>10</v>
      </c>
      <c r="G13" s="18">
        <v>0</v>
      </c>
      <c r="H13" s="18">
        <v>4</v>
      </c>
      <c r="I13" s="18">
        <v>3</v>
      </c>
      <c r="J13" s="17" t="s">
        <v>34</v>
      </c>
      <c r="K13" s="18" t="s">
        <v>46</v>
      </c>
      <c r="L13" s="1" t="s">
        <v>38</v>
      </c>
      <c r="M13" s="1" t="s">
        <v>58</v>
      </c>
      <c r="N13" s="19" t="s">
        <v>5</v>
      </c>
      <c r="O13" s="1" t="s">
        <v>118</v>
      </c>
      <c r="P13" s="31" t="s">
        <v>48</v>
      </c>
      <c r="Q13" s="1" t="s">
        <v>39</v>
      </c>
      <c r="R13" s="50" t="s">
        <v>46</v>
      </c>
      <c r="S13" s="1" t="s">
        <v>39</v>
      </c>
      <c r="T13" s="1" t="s">
        <v>37</v>
      </c>
      <c r="U13" s="19" t="s">
        <v>5</v>
      </c>
      <c r="V13" s="80" t="s">
        <v>5</v>
      </c>
      <c r="W13" s="19" t="s">
        <v>5</v>
      </c>
      <c r="X13" s="19" t="s">
        <v>5</v>
      </c>
      <c r="Y13" s="19" t="s">
        <v>5</v>
      </c>
      <c r="Z13" s="19" t="s">
        <v>5</v>
      </c>
      <c r="AA13" s="19" t="s">
        <v>5</v>
      </c>
      <c r="AB13" s="1"/>
      <c r="AC13" s="106" t="s">
        <v>212</v>
      </c>
      <c r="AD13" s="1"/>
      <c r="AE13" s="1"/>
      <c r="AF13" s="1"/>
      <c r="AG13" s="1"/>
      <c r="AH13" s="1"/>
      <c r="AI13" s="1"/>
      <c r="AJ13" s="1"/>
      <c r="AK13" s="1"/>
      <c r="AL13" s="1"/>
      <c r="AM13" s="1"/>
      <c r="AN13" s="1"/>
    </row>
    <row r="14" spans="1:40" ht="25.5" x14ac:dyDescent="0.4">
      <c r="A14" s="33">
        <f>(74+78+75+76+77)/5</f>
        <v>76</v>
      </c>
      <c r="B14" s="106" t="s">
        <v>197</v>
      </c>
      <c r="C14" s="32">
        <f>18+16+8.5+8+17</f>
        <v>67.5</v>
      </c>
      <c r="D14" s="18">
        <v>0</v>
      </c>
      <c r="E14" s="18">
        <v>0</v>
      </c>
      <c r="F14" s="18">
        <v>5</v>
      </c>
      <c r="G14" s="18">
        <v>0</v>
      </c>
      <c r="H14" s="18">
        <v>4</v>
      </c>
      <c r="I14" s="18">
        <v>5</v>
      </c>
      <c r="J14" s="19" t="s">
        <v>5</v>
      </c>
      <c r="K14" s="19" t="s">
        <v>5</v>
      </c>
      <c r="L14" s="19" t="s">
        <v>5</v>
      </c>
      <c r="M14" s="19" t="s">
        <v>5</v>
      </c>
      <c r="N14" s="19" t="s">
        <v>5</v>
      </c>
      <c r="O14" s="19" t="s">
        <v>5</v>
      </c>
      <c r="P14" s="31" t="s">
        <v>36</v>
      </c>
      <c r="Q14" s="19" t="s">
        <v>5</v>
      </c>
      <c r="R14" s="50" t="s">
        <v>46</v>
      </c>
      <c r="S14" s="1" t="s">
        <v>46</v>
      </c>
      <c r="T14" s="19" t="s">
        <v>5</v>
      </c>
      <c r="U14" s="1" t="s">
        <v>35</v>
      </c>
      <c r="V14" s="81" t="s">
        <v>46</v>
      </c>
      <c r="W14" s="19" t="s">
        <v>5</v>
      </c>
      <c r="X14" s="19" t="s">
        <v>5</v>
      </c>
      <c r="Y14" s="19" t="s">
        <v>5</v>
      </c>
      <c r="Z14" s="19" t="s">
        <v>5</v>
      </c>
      <c r="AA14" s="19" t="s">
        <v>5</v>
      </c>
      <c r="AB14" s="1"/>
      <c r="AC14" s="106" t="s">
        <v>197</v>
      </c>
      <c r="AD14" s="1"/>
      <c r="AE14" s="1"/>
      <c r="AF14" s="1"/>
      <c r="AG14" s="1"/>
      <c r="AH14" s="1"/>
      <c r="AI14" s="1"/>
      <c r="AJ14" s="1"/>
      <c r="AK14" s="1"/>
      <c r="AL14" s="1"/>
      <c r="AM14" s="1"/>
      <c r="AN14" s="1"/>
    </row>
    <row r="15" spans="1:40" ht="25.5" x14ac:dyDescent="0.4">
      <c r="A15" s="33">
        <f>(87+82+80+77+79+76+83+78+81+85+76)/11</f>
        <v>80.36363636363636</v>
      </c>
      <c r="B15" s="106" t="s">
        <v>198</v>
      </c>
      <c r="C15" s="32">
        <f>5+2+7+14+12+7+4+5+7.5</f>
        <v>63.5</v>
      </c>
      <c r="D15" s="18">
        <v>0</v>
      </c>
      <c r="E15" s="18">
        <v>0</v>
      </c>
      <c r="F15" s="18">
        <v>11</v>
      </c>
      <c r="G15" s="18">
        <v>0</v>
      </c>
      <c r="H15" s="18">
        <v>1</v>
      </c>
      <c r="I15" s="18">
        <v>7</v>
      </c>
      <c r="J15" s="19" t="s">
        <v>5</v>
      </c>
      <c r="K15" s="19" t="s">
        <v>5</v>
      </c>
      <c r="L15" s="1" t="s">
        <v>39</v>
      </c>
      <c r="M15" s="19" t="s">
        <v>5</v>
      </c>
      <c r="N15" s="1" t="s">
        <v>49</v>
      </c>
      <c r="O15" s="1" t="s">
        <v>37</v>
      </c>
      <c r="P15" s="31" t="s">
        <v>58</v>
      </c>
      <c r="Q15" s="19" t="s">
        <v>5</v>
      </c>
      <c r="R15" s="50" t="s">
        <v>38</v>
      </c>
      <c r="S15" s="1" t="s">
        <v>37</v>
      </c>
      <c r="T15" s="1" t="s">
        <v>186</v>
      </c>
      <c r="U15" s="1" t="s">
        <v>106</v>
      </c>
      <c r="V15" s="80" t="s">
        <v>5</v>
      </c>
      <c r="W15" s="1" t="s">
        <v>58</v>
      </c>
      <c r="X15" s="1" t="s">
        <v>64</v>
      </c>
      <c r="Y15" s="19" t="s">
        <v>5</v>
      </c>
      <c r="Z15" s="1" t="s">
        <v>36</v>
      </c>
      <c r="AA15" s="19" t="s">
        <v>5</v>
      </c>
      <c r="AB15" s="1"/>
      <c r="AC15" s="106" t="s">
        <v>198</v>
      </c>
      <c r="AD15" s="1"/>
      <c r="AE15" s="1"/>
      <c r="AF15" s="1"/>
      <c r="AG15" s="1"/>
      <c r="AH15" s="1"/>
      <c r="AI15" s="1"/>
      <c r="AJ15" s="1"/>
      <c r="AK15" s="1"/>
      <c r="AL15" s="1"/>
      <c r="AM15" s="1"/>
      <c r="AN15" s="1"/>
    </row>
    <row r="16" spans="1:40" ht="25.5" x14ac:dyDescent="0.4">
      <c r="A16" s="33">
        <f>(83+82+76+77+80+78+85+78+83+84)/10</f>
        <v>80.599999999999994</v>
      </c>
      <c r="B16" s="106" t="s">
        <v>199</v>
      </c>
      <c r="C16" s="32">
        <f>22+8+8+6.5+6+5+4</f>
        <v>59.5</v>
      </c>
      <c r="D16" s="18">
        <v>0</v>
      </c>
      <c r="E16" s="18">
        <v>0</v>
      </c>
      <c r="F16" s="18">
        <v>10</v>
      </c>
      <c r="G16" s="18">
        <v>0</v>
      </c>
      <c r="H16" s="18">
        <v>2</v>
      </c>
      <c r="I16" s="18">
        <v>6</v>
      </c>
      <c r="J16" s="17" t="s">
        <v>36</v>
      </c>
      <c r="K16" s="18" t="s">
        <v>47</v>
      </c>
      <c r="L16" s="19" t="s">
        <v>5</v>
      </c>
      <c r="M16" s="1" t="s">
        <v>65</v>
      </c>
      <c r="N16" s="1" t="s">
        <v>35</v>
      </c>
      <c r="O16" s="19" t="s">
        <v>5</v>
      </c>
      <c r="P16" s="31" t="s">
        <v>57</v>
      </c>
      <c r="Q16" s="1" t="s">
        <v>148</v>
      </c>
      <c r="R16" s="50" t="s">
        <v>104</v>
      </c>
      <c r="S16" s="19" t="s">
        <v>5</v>
      </c>
      <c r="T16" s="19" t="s">
        <v>5</v>
      </c>
      <c r="U16" s="1" t="s">
        <v>106</v>
      </c>
      <c r="V16" s="80" t="s">
        <v>5</v>
      </c>
      <c r="W16" s="1" t="s">
        <v>57</v>
      </c>
      <c r="X16" s="1" t="s">
        <v>64</v>
      </c>
      <c r="Y16" s="19" t="s">
        <v>5</v>
      </c>
      <c r="Z16" s="19" t="s">
        <v>5</v>
      </c>
      <c r="AA16" s="19" t="s">
        <v>5</v>
      </c>
      <c r="AB16" s="1"/>
      <c r="AC16" s="106" t="s">
        <v>199</v>
      </c>
      <c r="AD16" s="1"/>
      <c r="AE16" s="1"/>
      <c r="AF16" s="1"/>
      <c r="AG16" s="1"/>
      <c r="AH16" s="1"/>
      <c r="AI16" s="1"/>
      <c r="AJ16" s="1"/>
      <c r="AK16" s="1"/>
      <c r="AL16" s="1"/>
      <c r="AM16" s="1"/>
      <c r="AN16" s="1"/>
    </row>
    <row r="17" spans="1:40" ht="25.5" x14ac:dyDescent="0.4">
      <c r="A17" s="33">
        <f>(84+78+82+78+81+80+78+80)/8</f>
        <v>80.125</v>
      </c>
      <c r="B17" s="106" t="s">
        <v>170</v>
      </c>
      <c r="C17" s="32">
        <f>7+7+5.5+10+6+2+12</f>
        <v>49.5</v>
      </c>
      <c r="D17" s="18">
        <v>0</v>
      </c>
      <c r="E17" s="18">
        <v>0</v>
      </c>
      <c r="F17" s="18">
        <v>8</v>
      </c>
      <c r="G17" s="18">
        <v>0</v>
      </c>
      <c r="H17" s="18">
        <v>1</v>
      </c>
      <c r="I17" s="18">
        <v>2</v>
      </c>
      <c r="J17" s="17" t="s">
        <v>37</v>
      </c>
      <c r="K17" s="19" t="s">
        <v>5</v>
      </c>
      <c r="L17" s="19" t="s">
        <v>5</v>
      </c>
      <c r="M17" s="19" t="s">
        <v>5</v>
      </c>
      <c r="N17" s="1" t="s">
        <v>37</v>
      </c>
      <c r="O17" s="1" t="s">
        <v>106</v>
      </c>
      <c r="P17" s="31" t="s">
        <v>39</v>
      </c>
      <c r="Q17" s="19" t="s">
        <v>5</v>
      </c>
      <c r="R17" s="69" t="s">
        <v>5</v>
      </c>
      <c r="S17" s="19" t="s">
        <v>5</v>
      </c>
      <c r="T17" s="1" t="s">
        <v>38</v>
      </c>
      <c r="U17" s="1" t="s">
        <v>64</v>
      </c>
      <c r="V17" s="81" t="s">
        <v>148</v>
      </c>
      <c r="W17" s="19" t="s">
        <v>5</v>
      </c>
      <c r="X17" s="1" t="s">
        <v>36</v>
      </c>
      <c r="Y17" s="19" t="s">
        <v>5</v>
      </c>
      <c r="Z17" s="19" t="s">
        <v>5</v>
      </c>
      <c r="AA17" s="19" t="s">
        <v>5</v>
      </c>
      <c r="AB17" s="1"/>
      <c r="AC17" s="106" t="s">
        <v>170</v>
      </c>
      <c r="AD17" s="1"/>
      <c r="AE17" s="1"/>
      <c r="AF17" s="1"/>
      <c r="AG17" s="1"/>
      <c r="AH17" s="1"/>
      <c r="AI17" s="1"/>
      <c r="AJ17" s="1"/>
      <c r="AK17" s="1"/>
      <c r="AL17" s="1"/>
      <c r="AM17" s="1"/>
      <c r="AN17" s="1"/>
    </row>
    <row r="18" spans="1:40" ht="25.5" x14ac:dyDescent="0.4">
      <c r="A18" s="33">
        <f>(85+84+88+82+87+91+86+82+88+82)/10</f>
        <v>85.5</v>
      </c>
      <c r="B18" s="106" t="s">
        <v>200</v>
      </c>
      <c r="C18" s="32">
        <f>2.5+4+4+2+2.5+2+5.5</f>
        <v>22.5</v>
      </c>
      <c r="D18" s="18">
        <v>0</v>
      </c>
      <c r="E18" s="18">
        <v>0</v>
      </c>
      <c r="F18" s="18">
        <v>10</v>
      </c>
      <c r="G18" s="18">
        <v>0</v>
      </c>
      <c r="H18" s="18">
        <v>0</v>
      </c>
      <c r="I18" s="18">
        <v>1</v>
      </c>
      <c r="J18" s="19" t="s">
        <v>5</v>
      </c>
      <c r="K18" s="19" t="s">
        <v>5</v>
      </c>
      <c r="L18" s="19" t="s">
        <v>5</v>
      </c>
      <c r="M18" s="1" t="s">
        <v>64</v>
      </c>
      <c r="N18" s="19" t="s">
        <v>5</v>
      </c>
      <c r="O18" s="1" t="s">
        <v>57</v>
      </c>
      <c r="P18" s="31" t="s">
        <v>68</v>
      </c>
      <c r="Q18" s="1" t="s">
        <v>57</v>
      </c>
      <c r="R18" s="50" t="s">
        <v>169</v>
      </c>
      <c r="S18" s="1" t="s">
        <v>67</v>
      </c>
      <c r="T18" s="1" t="s">
        <v>187</v>
      </c>
      <c r="U18" s="1" t="s">
        <v>67</v>
      </c>
      <c r="V18" s="81" t="s">
        <v>169</v>
      </c>
      <c r="W18" s="1" t="s">
        <v>106</v>
      </c>
      <c r="X18" s="19" t="s">
        <v>5</v>
      </c>
      <c r="Y18" s="19" t="s">
        <v>5</v>
      </c>
      <c r="Z18" s="19" t="s">
        <v>5</v>
      </c>
      <c r="AA18" s="19" t="s">
        <v>5</v>
      </c>
      <c r="AB18" s="1"/>
      <c r="AC18" s="106" t="s">
        <v>200</v>
      </c>
      <c r="AD18" s="1"/>
      <c r="AE18" s="1"/>
      <c r="AF18" s="1"/>
      <c r="AG18" s="1"/>
      <c r="AH18" s="1"/>
      <c r="AI18" s="1"/>
      <c r="AJ18" s="1"/>
      <c r="AK18" s="1"/>
      <c r="AL18" s="1"/>
      <c r="AM18" s="1"/>
      <c r="AN18" s="1"/>
    </row>
    <row r="19" spans="1:40" ht="25.5" x14ac:dyDescent="0.4">
      <c r="A19" s="33">
        <f>(90+94+79+88+78+83+84+86)/8</f>
        <v>85.25</v>
      </c>
      <c r="B19" s="106" t="s">
        <v>213</v>
      </c>
      <c r="C19" s="32">
        <f>1+5.5+6+4+3</f>
        <v>19.5</v>
      </c>
      <c r="D19" s="18">
        <v>0</v>
      </c>
      <c r="E19" s="18">
        <v>0</v>
      </c>
      <c r="F19" s="18">
        <v>8</v>
      </c>
      <c r="G19" s="18">
        <v>0</v>
      </c>
      <c r="H19" s="18">
        <v>0</v>
      </c>
      <c r="I19" s="18">
        <v>3</v>
      </c>
      <c r="J19" s="19" t="s">
        <v>5</v>
      </c>
      <c r="K19" s="1" t="s">
        <v>48</v>
      </c>
      <c r="L19" s="19" t="s">
        <v>5</v>
      </c>
      <c r="M19" s="1" t="s">
        <v>67</v>
      </c>
      <c r="N19" s="1" t="s">
        <v>106</v>
      </c>
      <c r="O19" s="19" t="s">
        <v>5</v>
      </c>
      <c r="P19" s="49" t="s">
        <v>5</v>
      </c>
      <c r="Q19" s="19" t="s">
        <v>5</v>
      </c>
      <c r="R19" s="50" t="s">
        <v>139</v>
      </c>
      <c r="S19" s="1" t="s">
        <v>38</v>
      </c>
      <c r="T19" s="19" t="s">
        <v>5</v>
      </c>
      <c r="U19" s="19" t="s">
        <v>5</v>
      </c>
      <c r="V19" s="81" t="s">
        <v>49</v>
      </c>
      <c r="W19" s="1" t="s">
        <v>104</v>
      </c>
      <c r="X19" s="19" t="s">
        <v>5</v>
      </c>
      <c r="Y19" s="19" t="s">
        <v>5</v>
      </c>
      <c r="Z19" s="1" t="s">
        <v>104</v>
      </c>
      <c r="AA19" s="1" t="s">
        <v>65</v>
      </c>
      <c r="AB19" s="1"/>
      <c r="AC19" s="106" t="s">
        <v>213</v>
      </c>
      <c r="AD19" s="1"/>
      <c r="AE19" s="1"/>
      <c r="AF19" s="1"/>
      <c r="AG19" s="1"/>
      <c r="AH19" s="1"/>
      <c r="AI19" s="1"/>
      <c r="AJ19" s="1"/>
      <c r="AK19" s="1"/>
      <c r="AL19" s="1"/>
      <c r="AM19" s="1"/>
      <c r="AN19" s="1"/>
    </row>
    <row r="20" spans="1:40" ht="25.5" x14ac:dyDescent="0.4">
      <c r="A20" s="33">
        <f>(89+88+97+105+92+102+86+86+86+88+90+102+96+91)/14</f>
        <v>92.714285714285708</v>
      </c>
      <c r="B20" s="106" t="s">
        <v>214</v>
      </c>
      <c r="C20" s="32">
        <f>7+2+4+1+2.5+1</f>
        <v>17.5</v>
      </c>
      <c r="D20" s="18">
        <v>0</v>
      </c>
      <c r="E20" s="18">
        <v>0</v>
      </c>
      <c r="F20" s="18">
        <v>14</v>
      </c>
      <c r="G20" s="18">
        <v>0</v>
      </c>
      <c r="H20" s="18">
        <v>0</v>
      </c>
      <c r="I20" s="18">
        <v>5</v>
      </c>
      <c r="J20" s="17" t="s">
        <v>39</v>
      </c>
      <c r="K20" s="1" t="s">
        <v>49</v>
      </c>
      <c r="L20" s="19" t="s">
        <v>5</v>
      </c>
      <c r="M20" s="1" t="s">
        <v>66</v>
      </c>
      <c r="N20" s="1" t="s">
        <v>105</v>
      </c>
      <c r="O20" s="1" t="s">
        <v>49</v>
      </c>
      <c r="P20" s="49" t="s">
        <v>5</v>
      </c>
      <c r="Q20" s="1" t="s">
        <v>67</v>
      </c>
      <c r="R20" s="50" t="s">
        <v>49</v>
      </c>
      <c r="S20" s="1" t="s">
        <v>48</v>
      </c>
      <c r="T20" s="1" t="s">
        <v>187</v>
      </c>
      <c r="U20" s="1" t="s">
        <v>68</v>
      </c>
      <c r="V20" s="80" t="s">
        <v>5</v>
      </c>
      <c r="W20" s="1" t="s">
        <v>48</v>
      </c>
      <c r="X20" s="1" t="s">
        <v>48</v>
      </c>
      <c r="Y20" s="1" t="s">
        <v>39</v>
      </c>
      <c r="Z20" s="1" t="s">
        <v>49</v>
      </c>
      <c r="AA20" s="19" t="s">
        <v>5</v>
      </c>
      <c r="AB20" s="1"/>
      <c r="AC20" s="106" t="s">
        <v>214</v>
      </c>
      <c r="AD20" s="1"/>
      <c r="AE20" s="1"/>
      <c r="AF20" s="1"/>
      <c r="AG20" s="1"/>
      <c r="AH20" s="1"/>
      <c r="AI20" s="1"/>
      <c r="AJ20" s="1"/>
      <c r="AK20" s="1"/>
      <c r="AL20" s="1"/>
      <c r="AM20" s="1"/>
      <c r="AN20" s="1"/>
    </row>
    <row r="21" spans="1:40" ht="25.5" x14ac:dyDescent="0.4">
      <c r="A21" s="33">
        <f>(83+83+87)/3</f>
        <v>84.333333333333329</v>
      </c>
      <c r="B21" s="106" t="s">
        <v>201</v>
      </c>
      <c r="C21" s="32">
        <v>15.5</v>
      </c>
      <c r="D21" s="18">
        <v>0</v>
      </c>
      <c r="E21" s="18">
        <v>0</v>
      </c>
      <c r="F21" s="18">
        <v>3</v>
      </c>
      <c r="G21" s="18">
        <v>0</v>
      </c>
      <c r="H21" s="18">
        <v>0</v>
      </c>
      <c r="I21" s="18">
        <v>2</v>
      </c>
      <c r="J21" s="17" t="s">
        <v>35</v>
      </c>
      <c r="K21" s="19" t="s">
        <v>5</v>
      </c>
      <c r="L21" s="1" t="s">
        <v>58</v>
      </c>
      <c r="M21" s="19" t="s">
        <v>5</v>
      </c>
      <c r="N21" s="1" t="s">
        <v>67</v>
      </c>
      <c r="O21" s="19" t="s">
        <v>5</v>
      </c>
      <c r="P21" s="49" t="s">
        <v>5</v>
      </c>
      <c r="Q21" s="19" t="s">
        <v>5</v>
      </c>
      <c r="R21" s="69" t="s">
        <v>5</v>
      </c>
      <c r="S21" s="19" t="s">
        <v>5</v>
      </c>
      <c r="T21" s="19" t="s">
        <v>5</v>
      </c>
      <c r="U21" s="19" t="s">
        <v>5</v>
      </c>
      <c r="V21" s="80" t="s">
        <v>5</v>
      </c>
      <c r="W21" s="19" t="s">
        <v>5</v>
      </c>
      <c r="X21" s="19" t="s">
        <v>5</v>
      </c>
      <c r="Y21" s="19" t="s">
        <v>5</v>
      </c>
      <c r="Z21" s="19" t="s">
        <v>5</v>
      </c>
      <c r="AA21" s="19" t="s">
        <v>5</v>
      </c>
      <c r="AC21" s="106" t="s">
        <v>201</v>
      </c>
    </row>
    <row r="22" spans="1:40" ht="25.5" x14ac:dyDescent="0.4">
      <c r="A22" s="33">
        <f>(84+80+89+83+88+80+88+85)/8</f>
        <v>84.625</v>
      </c>
      <c r="B22" s="106" t="s">
        <v>202</v>
      </c>
      <c r="C22" s="32">
        <f>4+4+2.5+2+2</f>
        <v>14.5</v>
      </c>
      <c r="D22" s="18">
        <v>0</v>
      </c>
      <c r="E22" s="18">
        <v>0</v>
      </c>
      <c r="F22" s="18">
        <v>8</v>
      </c>
      <c r="G22" s="18">
        <v>0</v>
      </c>
      <c r="H22" s="18">
        <v>0</v>
      </c>
      <c r="I22" s="18">
        <v>2</v>
      </c>
      <c r="J22" s="19" t="s">
        <v>5</v>
      </c>
      <c r="K22" s="19" t="s">
        <v>5</v>
      </c>
      <c r="L22" s="19" t="s">
        <v>5</v>
      </c>
      <c r="M22" s="1" t="s">
        <v>57</v>
      </c>
      <c r="N22" s="1" t="s">
        <v>57</v>
      </c>
      <c r="O22" s="19" t="s">
        <v>5</v>
      </c>
      <c r="P22" s="31" t="s">
        <v>139</v>
      </c>
      <c r="Q22" s="1" t="s">
        <v>64</v>
      </c>
      <c r="R22" s="69" t="s">
        <v>5</v>
      </c>
      <c r="S22" s="19" t="s">
        <v>5</v>
      </c>
      <c r="T22" s="1" t="s">
        <v>188</v>
      </c>
      <c r="U22" s="1" t="s">
        <v>64</v>
      </c>
      <c r="V22" s="81" t="s">
        <v>169</v>
      </c>
      <c r="W22" s="19" t="s">
        <v>5</v>
      </c>
      <c r="X22" s="19" t="s">
        <v>5</v>
      </c>
      <c r="Y22" s="19" t="s">
        <v>5</v>
      </c>
      <c r="Z22" s="52" t="s">
        <v>58</v>
      </c>
      <c r="AA22" s="19" t="s">
        <v>5</v>
      </c>
      <c r="AC22" s="106" t="s">
        <v>202</v>
      </c>
    </row>
    <row r="23" spans="1:40" ht="25.5" x14ac:dyDescent="0.4">
      <c r="A23" s="33">
        <f>(95+89+88+85+81+88+89+86+81)/9</f>
        <v>86.888888888888886</v>
      </c>
      <c r="B23" s="106" t="s">
        <v>203</v>
      </c>
      <c r="C23" s="32">
        <f>3+6+2</f>
        <v>11</v>
      </c>
      <c r="D23" s="18">
        <v>0</v>
      </c>
      <c r="E23" s="18">
        <v>0</v>
      </c>
      <c r="F23" s="18">
        <v>10</v>
      </c>
      <c r="G23" s="18">
        <v>0</v>
      </c>
      <c r="H23" s="18">
        <v>2</v>
      </c>
      <c r="I23" s="18">
        <v>1</v>
      </c>
      <c r="J23" s="19" t="s">
        <v>5</v>
      </c>
      <c r="K23" s="19" t="s">
        <v>5</v>
      </c>
      <c r="L23" s="19" t="s">
        <v>5</v>
      </c>
      <c r="M23" s="1" t="s">
        <v>68</v>
      </c>
      <c r="N23" s="1" t="s">
        <v>68</v>
      </c>
      <c r="O23" s="1" t="s">
        <v>104</v>
      </c>
      <c r="P23" s="31" t="s">
        <v>67</v>
      </c>
      <c r="Q23" s="1" t="s">
        <v>64</v>
      </c>
      <c r="R23" s="69" t="s">
        <v>5</v>
      </c>
      <c r="S23" s="19" t="s">
        <v>5</v>
      </c>
      <c r="T23" s="19" t="s">
        <v>5</v>
      </c>
      <c r="U23" s="19" t="s">
        <v>5</v>
      </c>
      <c r="V23" s="81" t="s">
        <v>104</v>
      </c>
      <c r="W23" s="1" t="s">
        <v>49</v>
      </c>
      <c r="X23" s="1" t="s">
        <v>37</v>
      </c>
      <c r="Y23" s="1" t="s">
        <v>36</v>
      </c>
      <c r="Z23" s="1" t="s">
        <v>118</v>
      </c>
      <c r="AA23" s="1" t="s">
        <v>65</v>
      </c>
      <c r="AC23" s="106" t="s">
        <v>203</v>
      </c>
    </row>
    <row r="24" spans="1:40" ht="25.5" x14ac:dyDescent="0.4">
      <c r="A24" s="33">
        <f>(86+87+83)/3</f>
        <v>85.333333333333329</v>
      </c>
      <c r="B24" s="106" t="s">
        <v>204</v>
      </c>
      <c r="C24" s="32">
        <f>1+2+4</f>
        <v>7</v>
      </c>
      <c r="D24" s="18">
        <v>0</v>
      </c>
      <c r="E24" s="18">
        <v>0</v>
      </c>
      <c r="F24" s="18">
        <v>3</v>
      </c>
      <c r="G24" s="18">
        <v>0</v>
      </c>
      <c r="H24" s="18">
        <v>0</v>
      </c>
      <c r="I24" s="18">
        <v>1</v>
      </c>
      <c r="J24" s="19" t="s">
        <v>5</v>
      </c>
      <c r="K24" s="19" t="s">
        <v>5</v>
      </c>
      <c r="L24" s="19" t="s">
        <v>5</v>
      </c>
      <c r="M24" s="19" t="s">
        <v>5</v>
      </c>
      <c r="N24" s="19" t="s">
        <v>5</v>
      </c>
      <c r="O24" s="19" t="s">
        <v>5</v>
      </c>
      <c r="P24" s="49" t="s">
        <v>5</v>
      </c>
      <c r="Q24" s="52" t="s">
        <v>48</v>
      </c>
      <c r="R24" s="50" t="s">
        <v>169</v>
      </c>
      <c r="S24" s="19" t="s">
        <v>5</v>
      </c>
      <c r="T24" s="1" t="s">
        <v>186</v>
      </c>
      <c r="U24" s="19" t="s">
        <v>5</v>
      </c>
      <c r="V24" s="80" t="s">
        <v>5</v>
      </c>
      <c r="W24" s="19" t="s">
        <v>5</v>
      </c>
      <c r="X24" s="19" t="s">
        <v>5</v>
      </c>
      <c r="Y24" s="19" t="s">
        <v>5</v>
      </c>
      <c r="Z24" s="19" t="s">
        <v>5</v>
      </c>
      <c r="AA24" s="19" t="s">
        <v>5</v>
      </c>
      <c r="AC24" s="106" t="s">
        <v>204</v>
      </c>
    </row>
    <row r="25" spans="1:40" ht="25.5" x14ac:dyDescent="0.4">
      <c r="A25" s="33">
        <f>(83+82)/2</f>
        <v>82.5</v>
      </c>
      <c r="B25" s="106" t="s">
        <v>205</v>
      </c>
      <c r="C25" s="32">
        <f>2+3</f>
        <v>5</v>
      </c>
      <c r="D25" s="18">
        <v>0</v>
      </c>
      <c r="E25" s="18">
        <v>0</v>
      </c>
      <c r="F25" s="18">
        <v>2</v>
      </c>
      <c r="G25" s="18">
        <v>0</v>
      </c>
      <c r="H25" s="18">
        <v>0</v>
      </c>
      <c r="I25" s="18">
        <v>3</v>
      </c>
      <c r="J25" s="19" t="s">
        <v>5</v>
      </c>
      <c r="K25" s="1" t="s">
        <v>47</v>
      </c>
      <c r="L25" s="19" t="s">
        <v>5</v>
      </c>
      <c r="M25" s="19" t="s">
        <v>5</v>
      </c>
      <c r="N25" s="19" t="s">
        <v>5</v>
      </c>
      <c r="O25" s="19" t="s">
        <v>5</v>
      </c>
      <c r="P25" s="49" t="s">
        <v>5</v>
      </c>
      <c r="Q25" s="19" t="s">
        <v>5</v>
      </c>
      <c r="R25" s="69" t="s">
        <v>5</v>
      </c>
      <c r="S25" s="1" t="s">
        <v>104</v>
      </c>
      <c r="T25" s="19" t="s">
        <v>5</v>
      </c>
      <c r="U25" s="19" t="s">
        <v>5</v>
      </c>
      <c r="V25" s="80" t="s">
        <v>5</v>
      </c>
      <c r="W25" s="19" t="s">
        <v>5</v>
      </c>
      <c r="X25" s="19" t="s">
        <v>5</v>
      </c>
      <c r="Y25" s="19" t="s">
        <v>5</v>
      </c>
      <c r="Z25" s="19" t="s">
        <v>5</v>
      </c>
      <c r="AA25" s="19" t="s">
        <v>5</v>
      </c>
      <c r="AC25" s="106" t="s">
        <v>205</v>
      </c>
    </row>
    <row r="26" spans="1:40" ht="25.5" x14ac:dyDescent="0.4">
      <c r="A26" s="33">
        <f>(90+93+91+87+87+91+93+94+88+84)/10</f>
        <v>89.8</v>
      </c>
      <c r="B26" s="106" t="s">
        <v>206</v>
      </c>
      <c r="C26" s="32">
        <f>1+2</f>
        <v>3</v>
      </c>
      <c r="D26" s="18">
        <v>0</v>
      </c>
      <c r="E26" s="18">
        <v>0</v>
      </c>
      <c r="F26" s="18">
        <v>10</v>
      </c>
      <c r="G26" s="18">
        <v>0</v>
      </c>
      <c r="H26" s="18">
        <v>2</v>
      </c>
      <c r="I26" s="18">
        <v>3</v>
      </c>
      <c r="J26" s="19" t="s">
        <v>5</v>
      </c>
      <c r="K26" s="19" t="s">
        <v>5</v>
      </c>
      <c r="L26" s="19" t="s">
        <v>5</v>
      </c>
      <c r="M26" s="19" t="s">
        <v>5</v>
      </c>
      <c r="N26" s="1" t="s">
        <v>66</v>
      </c>
      <c r="O26" s="1" t="s">
        <v>48</v>
      </c>
      <c r="P26" s="31" t="s">
        <v>140</v>
      </c>
      <c r="Q26" s="19" t="s">
        <v>5</v>
      </c>
      <c r="R26" s="50" t="s">
        <v>169</v>
      </c>
      <c r="S26" s="19" t="s">
        <v>5</v>
      </c>
      <c r="T26" s="1" t="s">
        <v>188</v>
      </c>
      <c r="U26" s="52" t="s">
        <v>66</v>
      </c>
      <c r="V26" s="81" t="s">
        <v>68</v>
      </c>
      <c r="W26" s="19" t="s">
        <v>5</v>
      </c>
      <c r="X26" s="1" t="s">
        <v>57</v>
      </c>
      <c r="Y26" s="1" t="s">
        <v>118</v>
      </c>
      <c r="Z26" s="52" t="s">
        <v>118</v>
      </c>
      <c r="AA26" s="20" t="s">
        <v>33</v>
      </c>
      <c r="AC26" s="106" t="s">
        <v>206</v>
      </c>
    </row>
    <row r="27" spans="1:40" ht="25.5" x14ac:dyDescent="0.4">
      <c r="A27" s="33">
        <f>(88+89+88)/3</f>
        <v>88.333333333333329</v>
      </c>
      <c r="B27" s="106" t="s">
        <v>174</v>
      </c>
      <c r="C27" s="32">
        <v>1</v>
      </c>
      <c r="D27" s="18">
        <v>0</v>
      </c>
      <c r="E27" s="18">
        <v>0</v>
      </c>
      <c r="F27" s="18">
        <v>3</v>
      </c>
      <c r="G27" s="18">
        <v>0</v>
      </c>
      <c r="H27" s="18">
        <v>0</v>
      </c>
      <c r="I27" s="18">
        <v>0</v>
      </c>
      <c r="J27" s="19" t="s">
        <v>5</v>
      </c>
      <c r="K27" s="19" t="s">
        <v>5</v>
      </c>
      <c r="L27" s="19" t="s">
        <v>5</v>
      </c>
      <c r="M27" s="1" t="s">
        <v>48</v>
      </c>
      <c r="N27" s="19" t="s">
        <v>5</v>
      </c>
      <c r="O27" s="19" t="s">
        <v>5</v>
      </c>
      <c r="P27" s="31" t="s">
        <v>139</v>
      </c>
      <c r="Q27" s="19" t="s">
        <v>5</v>
      </c>
      <c r="R27" s="50" t="s">
        <v>139</v>
      </c>
      <c r="S27" s="19" t="s">
        <v>5</v>
      </c>
      <c r="T27" s="19" t="s">
        <v>5</v>
      </c>
      <c r="U27" s="19" t="s">
        <v>5</v>
      </c>
      <c r="V27" s="80" t="s">
        <v>5</v>
      </c>
      <c r="W27" s="19" t="s">
        <v>5</v>
      </c>
      <c r="X27" s="19" t="s">
        <v>5</v>
      </c>
      <c r="Y27" s="19" t="s">
        <v>5</v>
      </c>
      <c r="Z27" s="19" t="s">
        <v>5</v>
      </c>
      <c r="AA27" s="19" t="s">
        <v>5</v>
      </c>
      <c r="AC27" s="106" t="s">
        <v>174</v>
      </c>
    </row>
    <row r="28" spans="1:40" ht="25.5" x14ac:dyDescent="0.4">
      <c r="A28" s="33">
        <f>(92+89)/2</f>
        <v>90.5</v>
      </c>
      <c r="B28" s="106" t="s">
        <v>185</v>
      </c>
      <c r="C28" s="32">
        <v>0</v>
      </c>
      <c r="D28" s="18">
        <v>0</v>
      </c>
      <c r="E28" s="18">
        <v>0</v>
      </c>
      <c r="F28" s="18">
        <v>2</v>
      </c>
      <c r="G28" s="18">
        <v>0</v>
      </c>
      <c r="H28" s="18">
        <v>0</v>
      </c>
      <c r="I28" s="18">
        <v>0</v>
      </c>
      <c r="J28" s="19" t="s">
        <v>5</v>
      </c>
      <c r="K28" s="19" t="s">
        <v>5</v>
      </c>
      <c r="L28" s="19" t="s">
        <v>5</v>
      </c>
      <c r="M28" s="19" t="s">
        <v>5</v>
      </c>
      <c r="N28" s="19" t="s">
        <v>5</v>
      </c>
      <c r="O28" s="19" t="s">
        <v>5</v>
      </c>
      <c r="P28" s="49" t="s">
        <v>5</v>
      </c>
      <c r="Q28" s="19" t="s">
        <v>5</v>
      </c>
      <c r="R28" s="69" t="s">
        <v>5</v>
      </c>
      <c r="S28" s="1" t="s">
        <v>68</v>
      </c>
      <c r="T28" s="19" t="s">
        <v>5</v>
      </c>
      <c r="U28" s="19" t="s">
        <v>5</v>
      </c>
      <c r="V28" s="80" t="s">
        <v>5</v>
      </c>
      <c r="W28" s="19" t="s">
        <v>5</v>
      </c>
      <c r="X28" s="19" t="s">
        <v>5</v>
      </c>
      <c r="Y28" s="19" t="s">
        <v>5</v>
      </c>
      <c r="Z28" s="52" t="s">
        <v>169</v>
      </c>
      <c r="AA28" s="19" t="s">
        <v>5</v>
      </c>
      <c r="AC28" s="106" t="s">
        <v>185</v>
      </c>
    </row>
    <row r="29" spans="1:40" ht="25.5" x14ac:dyDescent="0.4">
      <c r="A29" s="33">
        <v>98</v>
      </c>
      <c r="B29" s="106" t="s">
        <v>184</v>
      </c>
      <c r="C29" s="32">
        <v>0</v>
      </c>
      <c r="D29" s="18">
        <v>0</v>
      </c>
      <c r="E29" s="18">
        <v>0</v>
      </c>
      <c r="F29" s="18">
        <v>1</v>
      </c>
      <c r="G29" s="18">
        <v>0</v>
      </c>
      <c r="H29" s="18">
        <v>0</v>
      </c>
      <c r="I29" s="18">
        <v>0</v>
      </c>
      <c r="J29" s="19" t="s">
        <v>5</v>
      </c>
      <c r="K29" s="19" t="s">
        <v>5</v>
      </c>
      <c r="L29" s="19" t="s">
        <v>5</v>
      </c>
      <c r="M29" s="19" t="s">
        <v>5</v>
      </c>
      <c r="N29" s="19" t="s">
        <v>5</v>
      </c>
      <c r="O29" s="19" t="s">
        <v>5</v>
      </c>
      <c r="P29" s="49" t="s">
        <v>5</v>
      </c>
      <c r="Q29" s="19" t="s">
        <v>5</v>
      </c>
      <c r="R29" s="69" t="s">
        <v>5</v>
      </c>
      <c r="S29" s="1" t="s">
        <v>66</v>
      </c>
      <c r="T29" s="19" t="s">
        <v>5</v>
      </c>
      <c r="U29" s="19" t="s">
        <v>5</v>
      </c>
      <c r="V29" s="80" t="s">
        <v>5</v>
      </c>
      <c r="W29" s="19" t="s">
        <v>5</v>
      </c>
      <c r="X29" s="19" t="s">
        <v>5</v>
      </c>
      <c r="Y29" s="19" t="s">
        <v>5</v>
      </c>
      <c r="Z29" s="19" t="s">
        <v>5</v>
      </c>
      <c r="AA29" s="19" t="s">
        <v>5</v>
      </c>
      <c r="AC29" s="106" t="s">
        <v>184</v>
      </c>
    </row>
    <row r="30" spans="1:40" ht="21.75" customHeight="1" x14ac:dyDescent="0.4">
      <c r="A30" s="8"/>
      <c r="B30" s="106"/>
      <c r="E30" s="18"/>
      <c r="R30" s="1"/>
      <c r="AC30" s="106"/>
    </row>
    <row r="31" spans="1:40" ht="20.25" x14ac:dyDescent="0.3">
      <c r="A31" s="8"/>
    </row>
    <row r="32" spans="1:40" ht="20.25" x14ac:dyDescent="0.3">
      <c r="A32" s="8"/>
    </row>
    <row r="33" spans="1:1" x14ac:dyDescent="0.3">
      <c r="A33" s="7"/>
    </row>
    <row r="34" spans="1:1" x14ac:dyDescent="0.3">
      <c r="A34" s="7"/>
    </row>
    <row r="35" spans="1:1" x14ac:dyDescent="0.3">
      <c r="A35" s="7"/>
    </row>
    <row r="36" spans="1:1" x14ac:dyDescent="0.3">
      <c r="A36" s="7"/>
    </row>
    <row r="37" spans="1:1" x14ac:dyDescent="0.3">
      <c r="A37" s="7"/>
    </row>
    <row r="38" spans="1:1" x14ac:dyDescent="0.3">
      <c r="A38" s="7"/>
    </row>
  </sheetData>
  <sortState ref="A8:AA29">
    <sortCondition descending="1" ref="C7"/>
  </sortState>
  <pageMargins left="0.7" right="0.7" top="0.75" bottom="0.75" header="0.3" footer="0.3"/>
  <pageSetup orientation="portrait" horizontalDpi="4294967293" vertic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L20"/>
  <sheetViews>
    <sheetView workbookViewId="0">
      <selection activeCell="F32" sqref="F32"/>
    </sheetView>
  </sheetViews>
  <sheetFormatPr defaultRowHeight="18" x14ac:dyDescent="0.25"/>
  <cols>
    <col min="1" max="1" width="4.625" style="92" customWidth="1"/>
    <col min="2" max="2" width="30.625" style="84" customWidth="1"/>
    <col min="3" max="3" width="6.625" style="89" customWidth="1"/>
    <col min="4" max="4" width="0.75" style="89" customWidth="1"/>
    <col min="5" max="5" width="4.625" style="102" customWidth="1"/>
    <col min="6" max="6" width="30.625" style="85" customWidth="1"/>
    <col min="7" max="7" width="6.625" style="85" customWidth="1"/>
    <col min="8" max="8" width="1" style="85" customWidth="1"/>
    <col min="9" max="9" width="6.625" style="85" customWidth="1"/>
    <col min="10" max="10" width="30.625" style="99" customWidth="1"/>
    <col min="11" max="11" width="7.25" style="85" customWidth="1"/>
    <col min="12" max="12" width="32.125" style="85" customWidth="1"/>
    <col min="13" max="16384" width="9" style="85"/>
  </cols>
  <sheetData>
    <row r="1" spans="1:12" ht="34.5" x14ac:dyDescent="0.45">
      <c r="H1" s="86" t="s">
        <v>158</v>
      </c>
      <c r="I1" s="86"/>
      <c r="K1" s="86"/>
    </row>
    <row r="2" spans="1:12" x14ac:dyDescent="0.25">
      <c r="B2" s="105" t="s">
        <v>248</v>
      </c>
    </row>
    <row r="3" spans="1:12" x14ac:dyDescent="0.25">
      <c r="B3" s="87" t="s">
        <v>249</v>
      </c>
    </row>
    <row r="4" spans="1:12" x14ac:dyDescent="0.25">
      <c r="B4" s="87" t="s">
        <v>250</v>
      </c>
    </row>
    <row r="5" spans="1:12" x14ac:dyDescent="0.25">
      <c r="B5" s="87"/>
    </row>
    <row r="6" spans="1:12" x14ac:dyDescent="0.25">
      <c r="B6" s="90" t="s">
        <v>217</v>
      </c>
      <c r="F6" s="90" t="s">
        <v>222</v>
      </c>
      <c r="G6" s="90"/>
      <c r="J6" s="90" t="s">
        <v>262</v>
      </c>
    </row>
    <row r="7" spans="1:12" x14ac:dyDescent="0.25">
      <c r="B7" s="90" t="s">
        <v>229</v>
      </c>
      <c r="F7" s="90" t="s">
        <v>235</v>
      </c>
      <c r="G7" s="90"/>
      <c r="J7" s="90" t="s">
        <v>236</v>
      </c>
    </row>
    <row r="8" spans="1:12" s="98" customFormat="1" x14ac:dyDescent="0.25">
      <c r="A8" s="96"/>
      <c r="B8" s="91" t="s">
        <v>230</v>
      </c>
      <c r="C8" s="97" t="s">
        <v>276</v>
      </c>
      <c r="D8" s="97"/>
      <c r="E8" s="103"/>
      <c r="F8" s="91" t="s">
        <v>231</v>
      </c>
      <c r="G8" s="97" t="s">
        <v>276</v>
      </c>
      <c r="J8" s="97" t="s">
        <v>232</v>
      </c>
      <c r="K8" s="97" t="s">
        <v>276</v>
      </c>
    </row>
    <row r="9" spans="1:12" x14ac:dyDescent="0.25">
      <c r="A9" s="102">
        <v>1</v>
      </c>
      <c r="B9" s="101" t="s">
        <v>242</v>
      </c>
      <c r="C9" s="100">
        <v>-4</v>
      </c>
      <c r="D9" s="93"/>
      <c r="E9" s="104" t="s">
        <v>225</v>
      </c>
      <c r="F9" s="110" t="s">
        <v>253</v>
      </c>
      <c r="G9" s="100">
        <v>-1</v>
      </c>
      <c r="I9" s="88">
        <v>1</v>
      </c>
      <c r="J9" s="95" t="s">
        <v>261</v>
      </c>
      <c r="K9" s="93" t="s">
        <v>219</v>
      </c>
      <c r="L9" s="125" t="s">
        <v>82</v>
      </c>
    </row>
    <row r="10" spans="1:12" x14ac:dyDescent="0.25">
      <c r="A10" s="102">
        <v>2</v>
      </c>
      <c r="B10" s="95" t="s">
        <v>243</v>
      </c>
      <c r="C10" s="100">
        <v>-1</v>
      </c>
      <c r="D10" s="93"/>
      <c r="E10" s="104" t="s">
        <v>226</v>
      </c>
      <c r="F10" s="110" t="s">
        <v>252</v>
      </c>
      <c r="G10" s="93" t="s">
        <v>218</v>
      </c>
      <c r="I10" s="88">
        <v>2</v>
      </c>
      <c r="J10" s="94" t="s">
        <v>253</v>
      </c>
      <c r="K10" s="93" t="s">
        <v>278</v>
      </c>
      <c r="L10" s="125" t="s">
        <v>279</v>
      </c>
    </row>
    <row r="11" spans="1:12" x14ac:dyDescent="0.25">
      <c r="A11" s="102">
        <v>3</v>
      </c>
      <c r="B11" s="101" t="s">
        <v>244</v>
      </c>
      <c r="C11" s="93" t="s">
        <v>218</v>
      </c>
      <c r="D11" s="93"/>
      <c r="E11" s="104" t="s">
        <v>227</v>
      </c>
      <c r="F11" s="85" t="s">
        <v>255</v>
      </c>
      <c r="G11" s="93" t="s">
        <v>259</v>
      </c>
    </row>
    <row r="12" spans="1:12" x14ac:dyDescent="0.25">
      <c r="A12" s="102">
        <v>4</v>
      </c>
      <c r="B12" s="95" t="s">
        <v>245</v>
      </c>
      <c r="C12" s="93" t="s">
        <v>219</v>
      </c>
      <c r="D12" s="93"/>
      <c r="E12" s="104" t="s">
        <v>228</v>
      </c>
      <c r="F12" s="85" t="s">
        <v>254</v>
      </c>
      <c r="G12" s="93" t="s">
        <v>260</v>
      </c>
    </row>
    <row r="13" spans="1:12" x14ac:dyDescent="0.25">
      <c r="A13" s="102" t="s">
        <v>221</v>
      </c>
      <c r="B13" s="95" t="s">
        <v>238</v>
      </c>
      <c r="C13" s="93" t="s">
        <v>220</v>
      </c>
      <c r="D13" s="93"/>
      <c r="E13" s="104"/>
    </row>
    <row r="14" spans="1:12" x14ac:dyDescent="0.25">
      <c r="A14" s="102"/>
      <c r="B14" s="95" t="s">
        <v>239</v>
      </c>
      <c r="C14" s="93" t="s">
        <v>220</v>
      </c>
      <c r="D14" s="93"/>
      <c r="E14" s="104"/>
    </row>
    <row r="15" spans="1:12" x14ac:dyDescent="0.25">
      <c r="A15" s="102" t="s">
        <v>224</v>
      </c>
      <c r="B15" s="94" t="s">
        <v>246</v>
      </c>
      <c r="C15" s="93" t="s">
        <v>223</v>
      </c>
      <c r="D15" s="93"/>
      <c r="E15" s="104"/>
    </row>
    <row r="16" spans="1:12" x14ac:dyDescent="0.25">
      <c r="B16" s="94" t="s">
        <v>247</v>
      </c>
      <c r="C16" s="93" t="s">
        <v>223</v>
      </c>
      <c r="D16" s="93"/>
      <c r="E16" s="104"/>
    </row>
    <row r="17" spans="2:5" s="85" customFormat="1" x14ac:dyDescent="0.25">
      <c r="B17" s="84"/>
      <c r="C17" s="93"/>
      <c r="D17" s="93"/>
      <c r="E17" s="104"/>
    </row>
    <row r="18" spans="2:5" s="85" customFormat="1" x14ac:dyDescent="0.25">
      <c r="B18" s="101" t="s">
        <v>233</v>
      </c>
      <c r="C18" s="93"/>
      <c r="D18" s="93"/>
      <c r="E18" s="104"/>
    </row>
    <row r="19" spans="2:5" s="85" customFormat="1" x14ac:dyDescent="0.25">
      <c r="B19" s="101" t="s">
        <v>234</v>
      </c>
      <c r="C19" s="93"/>
      <c r="D19" s="93"/>
      <c r="E19" s="104"/>
    </row>
    <row r="20" spans="2:5" s="85" customFormat="1" x14ac:dyDescent="0.25">
      <c r="B20" s="84"/>
      <c r="C20" s="93"/>
      <c r="D20" s="93"/>
      <c r="E20" s="104"/>
    </row>
  </sheetData>
  <pageMargins left="0.7" right="0.7" top="0.75" bottom="0.75" header="0.3" footer="0.3"/>
  <pageSetup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53"/>
  <sheetViews>
    <sheetView workbookViewId="0">
      <selection activeCell="F21" sqref="F21"/>
    </sheetView>
  </sheetViews>
  <sheetFormatPr defaultRowHeight="18.75" x14ac:dyDescent="0.3"/>
  <cols>
    <col min="1" max="1" width="5" style="109" customWidth="1"/>
    <col min="2" max="2" width="30.875" style="107" customWidth="1"/>
    <col min="3" max="3" width="12.375" style="108" customWidth="1"/>
    <col min="4" max="4" width="9.75" style="108" customWidth="1"/>
    <col min="5" max="5" width="11.5" style="108" customWidth="1"/>
    <col min="6" max="9" width="9" style="108"/>
    <col min="10" max="10" width="1.125" style="108" customWidth="1"/>
    <col min="11" max="13" width="18.625" style="108" customWidth="1"/>
    <col min="14" max="15" width="9" style="108"/>
    <col min="16" max="16384" width="9" style="107"/>
  </cols>
  <sheetData>
    <row r="1" spans="1:15" ht="26.25" x14ac:dyDescent="0.4">
      <c r="F1" s="114" t="s">
        <v>264</v>
      </c>
      <c r="H1" s="114"/>
      <c r="K1" s="108" t="s">
        <v>294</v>
      </c>
    </row>
    <row r="2" spans="1:15" ht="26.25" x14ac:dyDescent="0.4">
      <c r="F2" s="113" t="s">
        <v>265</v>
      </c>
      <c r="H2" s="113"/>
      <c r="K2" s="132">
        <v>-12</v>
      </c>
      <c r="L2" s="132">
        <v>-5</v>
      </c>
      <c r="M2" s="132">
        <v>-5</v>
      </c>
    </row>
    <row r="3" spans="1:15" ht="21" customHeight="1" x14ac:dyDescent="0.4">
      <c r="C3" s="108" t="s">
        <v>13</v>
      </c>
      <c r="D3" s="108" t="s">
        <v>9</v>
      </c>
      <c r="E3" s="108">
        <v>2014</v>
      </c>
      <c r="F3" s="108" t="s">
        <v>268</v>
      </c>
      <c r="G3" s="108" t="s">
        <v>270</v>
      </c>
      <c r="H3" s="113"/>
      <c r="K3" s="127" t="s">
        <v>295</v>
      </c>
      <c r="L3" s="126" t="s">
        <v>283</v>
      </c>
      <c r="M3" s="128" t="s">
        <v>143</v>
      </c>
    </row>
    <row r="4" spans="1:15" x14ac:dyDescent="0.3">
      <c r="B4" s="111" t="s">
        <v>263</v>
      </c>
      <c r="C4" s="112" t="s">
        <v>266</v>
      </c>
      <c r="D4" s="112" t="s">
        <v>267</v>
      </c>
      <c r="E4" s="112" t="s">
        <v>272</v>
      </c>
      <c r="F4" s="112" t="s">
        <v>269</v>
      </c>
      <c r="G4" s="117" t="s">
        <v>271</v>
      </c>
      <c r="K4" s="127" t="s">
        <v>291</v>
      </c>
      <c r="L4" s="126" t="s">
        <v>284</v>
      </c>
      <c r="M4" s="128" t="s">
        <v>285</v>
      </c>
    </row>
    <row r="5" spans="1:15" x14ac:dyDescent="0.3">
      <c r="B5" s="111"/>
      <c r="C5" s="112"/>
      <c r="D5" s="112"/>
      <c r="E5" s="112"/>
      <c r="F5" s="112"/>
      <c r="G5" s="117"/>
      <c r="K5" s="129" t="s">
        <v>288</v>
      </c>
      <c r="L5" s="129" t="s">
        <v>286</v>
      </c>
      <c r="M5" s="129" t="s">
        <v>280</v>
      </c>
    </row>
    <row r="6" spans="1:15" x14ac:dyDescent="0.3">
      <c r="A6" s="109">
        <v>1</v>
      </c>
      <c r="B6" s="107" t="s">
        <v>79</v>
      </c>
      <c r="C6" s="108">
        <v>4</v>
      </c>
      <c r="D6" s="118">
        <v>76.7</v>
      </c>
      <c r="E6" s="108">
        <v>5</v>
      </c>
      <c r="F6" s="108">
        <v>10</v>
      </c>
      <c r="G6" s="115">
        <v>73</v>
      </c>
      <c r="H6" s="115">
        <v>81</v>
      </c>
      <c r="I6" s="115">
        <v>78</v>
      </c>
      <c r="K6" s="129" t="s">
        <v>289</v>
      </c>
      <c r="L6" s="129" t="s">
        <v>287</v>
      </c>
      <c r="M6" s="129" t="s">
        <v>281</v>
      </c>
    </row>
    <row r="7" spans="1:15" x14ac:dyDescent="0.3">
      <c r="A7" s="109">
        <v>2</v>
      </c>
      <c r="B7" s="119" t="s">
        <v>87</v>
      </c>
      <c r="C7" s="108">
        <v>5</v>
      </c>
      <c r="D7" s="118">
        <v>78.3</v>
      </c>
      <c r="E7" s="108">
        <v>1</v>
      </c>
      <c r="F7" s="108">
        <v>3</v>
      </c>
      <c r="G7" s="115">
        <v>78</v>
      </c>
      <c r="H7" s="115">
        <v>78</v>
      </c>
      <c r="I7" s="115">
        <v>77</v>
      </c>
      <c r="K7" s="129" t="s">
        <v>290</v>
      </c>
      <c r="L7" s="129" t="s">
        <v>292</v>
      </c>
      <c r="M7" s="129" t="s">
        <v>282</v>
      </c>
    </row>
    <row r="8" spans="1:15" x14ac:dyDescent="0.3">
      <c r="A8" s="109">
        <v>3</v>
      </c>
      <c r="B8" s="107" t="s">
        <v>273</v>
      </c>
      <c r="C8" s="108">
        <v>15</v>
      </c>
      <c r="D8" s="118">
        <v>87.6</v>
      </c>
      <c r="E8" s="108">
        <v>0</v>
      </c>
      <c r="F8" s="108">
        <v>1</v>
      </c>
      <c r="G8" s="115">
        <v>86</v>
      </c>
      <c r="H8" s="115">
        <v>90</v>
      </c>
      <c r="I8" s="115">
        <v>89</v>
      </c>
      <c r="K8" s="107"/>
    </row>
    <row r="9" spans="1:15" x14ac:dyDescent="0.3">
      <c r="A9" s="120">
        <v>4</v>
      </c>
      <c r="B9" s="107" t="s">
        <v>56</v>
      </c>
      <c r="C9" s="108">
        <v>18</v>
      </c>
      <c r="D9" s="118">
        <v>90.4</v>
      </c>
      <c r="E9" s="108">
        <v>0</v>
      </c>
      <c r="F9" s="108">
        <v>1</v>
      </c>
      <c r="G9" s="115">
        <v>88</v>
      </c>
      <c r="H9" s="115">
        <v>92</v>
      </c>
      <c r="I9" s="115">
        <v>92</v>
      </c>
      <c r="J9" s="107"/>
      <c r="K9" s="107"/>
      <c r="L9" s="107"/>
      <c r="M9" s="107"/>
      <c r="N9" s="107"/>
      <c r="O9" s="107"/>
    </row>
    <row r="10" spans="1:15" x14ac:dyDescent="0.3">
      <c r="A10" s="120">
        <v>5</v>
      </c>
      <c r="B10" s="119" t="s">
        <v>83</v>
      </c>
      <c r="C10" s="108">
        <v>5</v>
      </c>
      <c r="D10" s="118">
        <v>78.2</v>
      </c>
      <c r="E10" s="108">
        <v>1</v>
      </c>
      <c r="F10" s="108">
        <v>6</v>
      </c>
      <c r="G10" s="115">
        <v>84</v>
      </c>
      <c r="H10" s="115">
        <v>75</v>
      </c>
      <c r="I10" s="115">
        <v>82</v>
      </c>
      <c r="J10" s="107"/>
      <c r="K10" s="107"/>
      <c r="L10" s="107"/>
      <c r="M10" s="107"/>
      <c r="N10" s="107"/>
      <c r="O10" s="107"/>
    </row>
    <row r="11" spans="1:15" x14ac:dyDescent="0.3">
      <c r="A11" s="109">
        <v>6</v>
      </c>
      <c r="B11" s="119" t="s">
        <v>81</v>
      </c>
      <c r="C11" s="108">
        <v>7</v>
      </c>
      <c r="D11" s="118">
        <v>81.900000000000006</v>
      </c>
      <c r="E11" s="108">
        <v>0</v>
      </c>
      <c r="F11" s="108">
        <v>2</v>
      </c>
      <c r="G11" s="115">
        <v>88</v>
      </c>
      <c r="H11" s="115">
        <v>78</v>
      </c>
      <c r="I11" s="115">
        <v>80</v>
      </c>
      <c r="K11" s="130"/>
    </row>
    <row r="12" spans="1:15" x14ac:dyDescent="0.3">
      <c r="A12" s="109">
        <v>7</v>
      </c>
      <c r="B12" s="119" t="s">
        <v>85</v>
      </c>
      <c r="C12" s="108">
        <v>12</v>
      </c>
      <c r="D12" s="118">
        <v>85.1</v>
      </c>
      <c r="E12" s="108">
        <v>0</v>
      </c>
      <c r="F12" s="108">
        <v>0</v>
      </c>
      <c r="G12" s="115">
        <v>93</v>
      </c>
      <c r="H12" s="115">
        <v>84</v>
      </c>
      <c r="I12" s="115">
        <v>83</v>
      </c>
      <c r="K12" s="130"/>
    </row>
    <row r="13" spans="1:15" x14ac:dyDescent="0.3">
      <c r="A13" s="109">
        <v>8</v>
      </c>
      <c r="B13" s="119" t="s">
        <v>82</v>
      </c>
      <c r="C13" s="108">
        <v>1</v>
      </c>
      <c r="D13" s="118">
        <v>72.7</v>
      </c>
      <c r="E13" s="108">
        <v>8</v>
      </c>
      <c r="F13" s="108">
        <v>13</v>
      </c>
      <c r="G13" s="115">
        <v>71</v>
      </c>
      <c r="H13" s="115">
        <v>76</v>
      </c>
      <c r="I13" s="115">
        <v>74</v>
      </c>
      <c r="K13" s="131"/>
    </row>
    <row r="14" spans="1:15" x14ac:dyDescent="0.3">
      <c r="A14" s="109">
        <v>9</v>
      </c>
      <c r="B14" s="107" t="s">
        <v>293</v>
      </c>
      <c r="D14" s="118"/>
      <c r="G14" s="115"/>
      <c r="H14" s="115"/>
      <c r="I14" s="115"/>
      <c r="K14" s="131"/>
    </row>
    <row r="15" spans="1:15" x14ac:dyDescent="0.3">
      <c r="A15" s="120"/>
      <c r="D15" s="118"/>
      <c r="G15" s="115"/>
      <c r="H15" s="115"/>
      <c r="I15" s="115"/>
      <c r="J15" s="107"/>
      <c r="K15" s="131"/>
      <c r="L15" s="107"/>
      <c r="M15" s="107"/>
      <c r="N15" s="107"/>
      <c r="O15" s="107"/>
    </row>
    <row r="16" spans="1:15" x14ac:dyDescent="0.3">
      <c r="A16" s="120"/>
      <c r="D16" s="118"/>
      <c r="G16" s="115"/>
      <c r="H16" s="115"/>
      <c r="I16" s="115"/>
      <c r="J16" s="107"/>
      <c r="K16" s="107"/>
      <c r="L16" s="107"/>
      <c r="M16" s="107"/>
      <c r="N16" s="107"/>
      <c r="O16" s="107"/>
    </row>
    <row r="17" spans="1:15" x14ac:dyDescent="0.3">
      <c r="A17" s="120"/>
      <c r="D17" s="116"/>
      <c r="G17" s="115"/>
      <c r="H17" s="115"/>
      <c r="I17" s="115"/>
      <c r="J17" s="107"/>
      <c r="K17" s="107"/>
      <c r="L17" s="107"/>
      <c r="M17" s="107"/>
      <c r="N17" s="107"/>
      <c r="O17" s="107"/>
    </row>
    <row r="18" spans="1:15" x14ac:dyDescent="0.3">
      <c r="A18" s="120"/>
      <c r="D18" s="116"/>
      <c r="G18" s="115"/>
      <c r="H18" s="115"/>
      <c r="I18" s="115"/>
      <c r="J18" s="107"/>
      <c r="K18" s="107"/>
      <c r="L18" s="107"/>
      <c r="M18" s="107"/>
      <c r="N18" s="107"/>
      <c r="O18" s="107"/>
    </row>
    <row r="19" spans="1:15" x14ac:dyDescent="0.3">
      <c r="A19" s="120"/>
      <c r="D19" s="116"/>
      <c r="G19" s="115"/>
      <c r="H19" s="115"/>
      <c r="I19" s="115"/>
      <c r="J19" s="107"/>
      <c r="K19" s="107"/>
      <c r="L19" s="107"/>
      <c r="M19" s="107"/>
      <c r="N19" s="107"/>
      <c r="O19" s="107"/>
    </row>
    <row r="20" spans="1:15" x14ac:dyDescent="0.3">
      <c r="A20" s="120"/>
      <c r="C20" s="107"/>
      <c r="D20" s="116"/>
      <c r="G20" s="115"/>
      <c r="H20" s="115"/>
      <c r="I20" s="115"/>
      <c r="J20" s="107"/>
      <c r="K20" s="107"/>
      <c r="L20" s="107"/>
      <c r="M20" s="107"/>
      <c r="N20" s="107"/>
      <c r="O20" s="107"/>
    </row>
    <row r="21" spans="1:15" x14ac:dyDescent="0.3">
      <c r="A21" s="120"/>
      <c r="C21" s="107"/>
      <c r="D21" s="116"/>
      <c r="G21" s="115"/>
      <c r="H21" s="115"/>
      <c r="I21" s="115"/>
      <c r="J21" s="107"/>
      <c r="K21" s="107"/>
      <c r="L21" s="107"/>
      <c r="M21" s="107"/>
      <c r="N21" s="107"/>
      <c r="O21" s="107"/>
    </row>
    <row r="22" spans="1:15" x14ac:dyDescent="0.3">
      <c r="A22" s="120"/>
      <c r="C22" s="107"/>
      <c r="D22" s="116"/>
      <c r="G22" s="115"/>
      <c r="H22" s="115"/>
      <c r="I22" s="115"/>
      <c r="J22" s="107"/>
      <c r="K22" s="107"/>
      <c r="L22" s="107"/>
      <c r="M22" s="107"/>
      <c r="N22" s="107"/>
      <c r="O22" s="107"/>
    </row>
    <row r="23" spans="1:15" x14ac:dyDescent="0.3">
      <c r="A23" s="120"/>
      <c r="C23" s="107"/>
      <c r="D23" s="116"/>
      <c r="G23" s="115"/>
      <c r="H23" s="115"/>
      <c r="I23" s="115"/>
      <c r="J23" s="107"/>
      <c r="K23" s="107"/>
      <c r="L23" s="107"/>
      <c r="M23" s="107"/>
      <c r="N23" s="107"/>
      <c r="O23" s="107"/>
    </row>
    <row r="24" spans="1:15" x14ac:dyDescent="0.3">
      <c r="A24" s="120"/>
      <c r="C24" s="107"/>
      <c r="D24" s="116"/>
      <c r="G24" s="115"/>
      <c r="H24" s="115"/>
      <c r="I24" s="115"/>
      <c r="J24" s="107"/>
      <c r="K24" s="107"/>
      <c r="L24" s="107"/>
      <c r="M24" s="107"/>
      <c r="N24" s="107"/>
      <c r="O24" s="107"/>
    </row>
    <row r="25" spans="1:15" x14ac:dyDescent="0.3">
      <c r="A25" s="120"/>
      <c r="C25" s="107"/>
      <c r="D25" s="116"/>
      <c r="G25" s="115"/>
      <c r="H25" s="115"/>
      <c r="I25" s="115"/>
      <c r="J25" s="107"/>
      <c r="K25" s="107"/>
      <c r="L25" s="107"/>
      <c r="M25" s="107"/>
      <c r="N25" s="107"/>
      <c r="O25" s="107"/>
    </row>
    <row r="26" spans="1:15" x14ac:dyDescent="0.3">
      <c r="A26" s="120"/>
      <c r="C26" s="107"/>
      <c r="D26" s="116"/>
      <c r="G26" s="115"/>
      <c r="H26" s="115"/>
      <c r="I26" s="115"/>
      <c r="J26" s="107"/>
      <c r="K26" s="107"/>
      <c r="L26" s="107"/>
      <c r="M26" s="107"/>
      <c r="N26" s="107"/>
      <c r="O26" s="107"/>
    </row>
    <row r="27" spans="1:15" x14ac:dyDescent="0.3">
      <c r="A27" s="120"/>
      <c r="C27" s="107"/>
      <c r="D27" s="116"/>
      <c r="G27" s="115"/>
      <c r="H27" s="115"/>
      <c r="I27" s="115"/>
      <c r="J27" s="107"/>
      <c r="K27" s="107"/>
      <c r="L27" s="107"/>
      <c r="M27" s="107"/>
      <c r="N27" s="107"/>
      <c r="O27" s="107"/>
    </row>
    <row r="28" spans="1:15" x14ac:dyDescent="0.3">
      <c r="A28" s="120"/>
      <c r="C28" s="107"/>
      <c r="D28" s="116"/>
      <c r="G28" s="115"/>
      <c r="H28" s="115"/>
      <c r="I28" s="115"/>
      <c r="J28" s="107"/>
      <c r="K28" s="107"/>
      <c r="L28" s="107"/>
      <c r="M28" s="107"/>
      <c r="N28" s="107"/>
      <c r="O28" s="107"/>
    </row>
    <row r="29" spans="1:15" x14ac:dyDescent="0.3">
      <c r="A29" s="120"/>
      <c r="C29" s="107"/>
      <c r="D29" s="116"/>
      <c r="G29" s="115"/>
      <c r="H29" s="115"/>
      <c r="I29" s="115"/>
      <c r="J29" s="107"/>
      <c r="K29" s="107"/>
      <c r="L29" s="107"/>
      <c r="M29" s="107"/>
      <c r="N29" s="107"/>
      <c r="O29" s="107"/>
    </row>
    <row r="30" spans="1:15" x14ac:dyDescent="0.3">
      <c r="A30" s="120"/>
      <c r="C30" s="107"/>
      <c r="D30" s="116"/>
      <c r="G30" s="115"/>
      <c r="H30" s="115"/>
      <c r="I30" s="115"/>
      <c r="J30" s="107"/>
      <c r="K30" s="107"/>
      <c r="L30" s="107"/>
      <c r="M30" s="107"/>
      <c r="N30" s="107"/>
      <c r="O30" s="107"/>
    </row>
    <row r="31" spans="1:15" x14ac:dyDescent="0.3">
      <c r="A31" s="120"/>
      <c r="C31" s="107"/>
      <c r="D31" s="116"/>
      <c r="G31" s="115"/>
      <c r="H31" s="115"/>
      <c r="I31" s="115"/>
      <c r="J31" s="107"/>
      <c r="K31" s="107"/>
      <c r="L31" s="107"/>
      <c r="M31" s="107"/>
      <c r="N31" s="107"/>
      <c r="O31" s="107"/>
    </row>
    <row r="32" spans="1:15" x14ac:dyDescent="0.3">
      <c r="A32" s="120"/>
      <c r="C32" s="107"/>
      <c r="D32" s="116"/>
      <c r="G32" s="115"/>
      <c r="H32" s="115"/>
      <c r="I32" s="115"/>
      <c r="J32" s="107"/>
      <c r="K32" s="107"/>
      <c r="L32" s="107"/>
      <c r="M32" s="107"/>
      <c r="N32" s="107"/>
      <c r="O32" s="107"/>
    </row>
    <row r="33" spans="1:15" x14ac:dyDescent="0.3">
      <c r="A33" s="120"/>
      <c r="C33" s="107"/>
      <c r="D33" s="116"/>
      <c r="G33" s="115"/>
      <c r="H33" s="115"/>
      <c r="I33" s="115"/>
      <c r="J33" s="107"/>
      <c r="K33" s="107"/>
      <c r="L33" s="107"/>
      <c r="M33" s="107"/>
      <c r="N33" s="107"/>
      <c r="O33" s="107"/>
    </row>
    <row r="34" spans="1:15" x14ac:dyDescent="0.3">
      <c r="A34" s="120"/>
      <c r="C34" s="107"/>
      <c r="D34" s="116"/>
      <c r="G34" s="115"/>
      <c r="H34" s="115"/>
      <c r="I34" s="115"/>
      <c r="J34" s="107"/>
      <c r="K34" s="107"/>
      <c r="L34" s="107"/>
      <c r="M34" s="107"/>
      <c r="N34" s="107"/>
      <c r="O34" s="107"/>
    </row>
    <row r="35" spans="1:15" x14ac:dyDescent="0.3">
      <c r="A35" s="120"/>
      <c r="C35" s="107"/>
      <c r="D35" s="116"/>
      <c r="G35" s="115"/>
      <c r="H35" s="115"/>
      <c r="I35" s="115"/>
      <c r="J35" s="107"/>
      <c r="K35" s="107"/>
      <c r="L35" s="107"/>
      <c r="M35" s="107"/>
      <c r="N35" s="107"/>
      <c r="O35" s="107"/>
    </row>
    <row r="36" spans="1:15" x14ac:dyDescent="0.3">
      <c r="A36" s="120"/>
      <c r="C36" s="107"/>
      <c r="D36" s="116"/>
      <c r="G36" s="115"/>
      <c r="H36" s="115"/>
      <c r="I36" s="115"/>
      <c r="J36" s="107"/>
      <c r="K36" s="107"/>
      <c r="L36" s="107"/>
      <c r="M36" s="107"/>
      <c r="N36" s="107"/>
      <c r="O36" s="107"/>
    </row>
    <row r="37" spans="1:15" x14ac:dyDescent="0.3">
      <c r="A37" s="120"/>
      <c r="C37" s="107"/>
      <c r="D37" s="116"/>
      <c r="G37" s="115"/>
      <c r="H37" s="115"/>
      <c r="I37" s="115"/>
      <c r="J37" s="107"/>
      <c r="K37" s="107"/>
      <c r="L37" s="107"/>
      <c r="M37" s="107"/>
      <c r="N37" s="107"/>
      <c r="O37" s="107"/>
    </row>
    <row r="38" spans="1:15" x14ac:dyDescent="0.3">
      <c r="A38" s="120"/>
      <c r="C38" s="107"/>
      <c r="D38" s="116"/>
      <c r="G38" s="115"/>
      <c r="H38" s="115"/>
      <c r="I38" s="115"/>
      <c r="J38" s="107"/>
      <c r="K38" s="107"/>
      <c r="L38" s="107"/>
      <c r="M38" s="107"/>
      <c r="N38" s="107"/>
      <c r="O38" s="107"/>
    </row>
    <row r="39" spans="1:15" x14ac:dyDescent="0.3">
      <c r="A39" s="120"/>
      <c r="C39" s="107"/>
      <c r="D39" s="116"/>
      <c r="G39" s="115"/>
      <c r="H39" s="115"/>
      <c r="I39" s="115"/>
      <c r="J39" s="107"/>
      <c r="K39" s="107"/>
      <c r="L39" s="107"/>
      <c r="M39" s="107"/>
      <c r="N39" s="107"/>
      <c r="O39" s="107"/>
    </row>
    <row r="40" spans="1:15" x14ac:dyDescent="0.3">
      <c r="A40" s="120"/>
      <c r="C40" s="107"/>
      <c r="D40" s="116"/>
      <c r="G40" s="115"/>
      <c r="H40" s="115"/>
      <c r="I40" s="115"/>
      <c r="J40" s="107"/>
      <c r="K40" s="107"/>
      <c r="L40" s="107"/>
      <c r="M40" s="107"/>
      <c r="N40" s="107"/>
      <c r="O40" s="107"/>
    </row>
    <row r="41" spans="1:15" x14ac:dyDescent="0.3">
      <c r="A41" s="120"/>
      <c r="C41" s="107"/>
      <c r="D41" s="116"/>
      <c r="G41" s="115"/>
      <c r="H41" s="115"/>
      <c r="I41" s="115"/>
      <c r="J41" s="107"/>
      <c r="K41" s="107"/>
      <c r="L41" s="107"/>
      <c r="M41" s="107"/>
      <c r="N41" s="107"/>
      <c r="O41" s="107"/>
    </row>
    <row r="42" spans="1:15" x14ac:dyDescent="0.3">
      <c r="A42" s="120"/>
      <c r="C42" s="107"/>
      <c r="D42" s="116"/>
      <c r="G42" s="115"/>
      <c r="H42" s="115"/>
      <c r="I42" s="115"/>
      <c r="J42" s="107"/>
      <c r="K42" s="107"/>
      <c r="L42" s="107"/>
      <c r="M42" s="107"/>
      <c r="N42" s="107"/>
      <c r="O42" s="107"/>
    </row>
    <row r="43" spans="1:15" x14ac:dyDescent="0.3">
      <c r="A43" s="120"/>
      <c r="C43" s="107"/>
      <c r="D43" s="116"/>
      <c r="G43" s="115"/>
      <c r="H43" s="115"/>
      <c r="I43" s="115"/>
      <c r="J43" s="107"/>
      <c r="K43" s="107"/>
      <c r="L43" s="107"/>
      <c r="M43" s="107"/>
      <c r="N43" s="107"/>
      <c r="O43" s="107"/>
    </row>
    <row r="44" spans="1:15" x14ac:dyDescent="0.3">
      <c r="A44" s="120"/>
      <c r="C44" s="107"/>
      <c r="D44" s="116"/>
      <c r="G44" s="115"/>
      <c r="H44" s="115"/>
      <c r="I44" s="115"/>
      <c r="J44" s="107"/>
      <c r="K44" s="107"/>
      <c r="L44" s="107"/>
      <c r="M44" s="107"/>
      <c r="N44" s="107"/>
      <c r="O44" s="107"/>
    </row>
    <row r="45" spans="1:15" x14ac:dyDescent="0.3">
      <c r="A45" s="120"/>
      <c r="C45" s="107"/>
      <c r="D45" s="116"/>
      <c r="G45" s="115"/>
      <c r="H45" s="115"/>
      <c r="I45" s="115"/>
      <c r="J45" s="107"/>
      <c r="K45" s="107"/>
      <c r="L45" s="107"/>
      <c r="M45" s="107"/>
      <c r="N45" s="107"/>
      <c r="O45" s="107"/>
    </row>
    <row r="46" spans="1:15" x14ac:dyDescent="0.3">
      <c r="A46" s="120"/>
      <c r="C46" s="107"/>
      <c r="D46" s="116"/>
      <c r="G46" s="115"/>
      <c r="H46" s="115"/>
      <c r="I46" s="115"/>
      <c r="J46" s="107"/>
      <c r="K46" s="107"/>
      <c r="L46" s="107"/>
      <c r="M46" s="107"/>
      <c r="N46" s="107"/>
      <c r="O46" s="107"/>
    </row>
    <row r="47" spans="1:15" x14ac:dyDescent="0.3">
      <c r="A47" s="120"/>
      <c r="C47" s="107"/>
      <c r="D47" s="116"/>
      <c r="G47" s="115"/>
      <c r="H47" s="115"/>
      <c r="I47" s="115"/>
      <c r="J47" s="107"/>
      <c r="K47" s="107"/>
      <c r="L47" s="107"/>
      <c r="M47" s="107"/>
      <c r="N47" s="107"/>
      <c r="O47" s="107"/>
    </row>
    <row r="48" spans="1:15" x14ac:dyDescent="0.3">
      <c r="A48" s="120"/>
      <c r="C48" s="107"/>
      <c r="D48" s="116"/>
      <c r="G48" s="115"/>
      <c r="H48" s="115"/>
      <c r="I48" s="115"/>
      <c r="J48" s="107"/>
      <c r="K48" s="107"/>
      <c r="L48" s="107"/>
      <c r="M48" s="107"/>
      <c r="N48" s="107"/>
      <c r="O48" s="107"/>
    </row>
    <row r="49" spans="1:15" x14ac:dyDescent="0.3">
      <c r="A49" s="120"/>
      <c r="C49" s="107"/>
      <c r="D49" s="116"/>
      <c r="G49" s="115"/>
      <c r="H49" s="115"/>
      <c r="I49" s="115"/>
      <c r="J49" s="107"/>
      <c r="K49" s="107"/>
      <c r="L49" s="107"/>
      <c r="M49" s="107"/>
      <c r="N49" s="107"/>
      <c r="O49" s="107"/>
    </row>
    <row r="50" spans="1:15" x14ac:dyDescent="0.3">
      <c r="A50" s="120"/>
      <c r="C50" s="107"/>
      <c r="D50" s="116"/>
      <c r="G50" s="115"/>
      <c r="H50" s="115"/>
      <c r="I50" s="115"/>
      <c r="J50" s="107"/>
      <c r="K50" s="107"/>
      <c r="L50" s="107"/>
      <c r="M50" s="107"/>
      <c r="N50" s="107"/>
      <c r="O50" s="107"/>
    </row>
    <row r="51" spans="1:15" x14ac:dyDescent="0.3">
      <c r="A51" s="120"/>
      <c r="C51" s="107"/>
      <c r="G51" s="115"/>
      <c r="H51" s="115"/>
      <c r="I51" s="115"/>
      <c r="J51" s="107"/>
      <c r="K51" s="107"/>
      <c r="L51" s="107"/>
      <c r="M51" s="107"/>
      <c r="N51" s="107"/>
      <c r="O51" s="107"/>
    </row>
    <row r="52" spans="1:15" x14ac:dyDescent="0.3">
      <c r="A52" s="120"/>
      <c r="C52" s="107"/>
      <c r="D52" s="107"/>
      <c r="E52" s="107"/>
      <c r="F52" s="107"/>
      <c r="G52" s="115"/>
      <c r="H52" s="115"/>
      <c r="I52" s="115"/>
      <c r="J52" s="107"/>
      <c r="K52" s="107"/>
      <c r="L52" s="107"/>
      <c r="M52" s="107"/>
      <c r="N52" s="107"/>
      <c r="O52" s="107"/>
    </row>
    <row r="53" spans="1:15" x14ac:dyDescent="0.3">
      <c r="A53" s="120"/>
      <c r="C53" s="107"/>
      <c r="D53" s="107"/>
      <c r="E53" s="107"/>
      <c r="F53" s="107"/>
      <c r="G53" s="115"/>
      <c r="H53" s="115"/>
      <c r="I53" s="115"/>
      <c r="J53" s="107"/>
      <c r="K53" s="107"/>
      <c r="L53" s="107"/>
      <c r="M53" s="107"/>
      <c r="N53" s="107"/>
      <c r="O53" s="107"/>
    </row>
  </sheetData>
  <sortState ref="A6:I27">
    <sortCondition ref="D7"/>
  </sortState>
  <printOptions gridLines="1"/>
  <pageMargins left="0.7" right="0.7" top="0.75" bottom="0.75" header="0.3" footer="0.3"/>
  <pageSetup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P34"/>
  <sheetViews>
    <sheetView workbookViewId="0">
      <selection activeCell="D28" sqref="D28"/>
    </sheetView>
  </sheetViews>
  <sheetFormatPr defaultRowHeight="20.25" x14ac:dyDescent="0.3"/>
  <cols>
    <col min="1" max="1" width="1.25" customWidth="1"/>
    <col min="2" max="2" width="21.625" customWidth="1"/>
    <col min="3" max="3" width="24.5" customWidth="1"/>
    <col min="4" max="4" width="30.125" customWidth="1"/>
    <col min="5" max="5" width="21" customWidth="1"/>
    <col min="6" max="6" width="22.375" customWidth="1"/>
    <col min="7" max="7" width="19.5" customWidth="1"/>
    <col min="8" max="9" width="19.875" customWidth="1"/>
    <col min="10" max="11" width="19.875" style="48" customWidth="1"/>
    <col min="12" max="14" width="18.5" customWidth="1"/>
    <col min="15" max="15" width="21.875" style="73" customWidth="1"/>
    <col min="16" max="16" width="29.375" style="121" customWidth="1"/>
  </cols>
  <sheetData>
    <row r="1" spans="2:16" x14ac:dyDescent="0.3">
      <c r="B1" s="41" t="s">
        <v>98</v>
      </c>
      <c r="C1" s="41" t="s">
        <v>109</v>
      </c>
      <c r="D1" s="41" t="s">
        <v>119</v>
      </c>
      <c r="E1" s="41" t="s">
        <v>141</v>
      </c>
      <c r="F1" s="41" t="s">
        <v>150</v>
      </c>
      <c r="G1" s="41" t="s">
        <v>171</v>
      </c>
      <c r="H1" s="41" t="s">
        <v>177</v>
      </c>
      <c r="I1" s="41" t="s">
        <v>191</v>
      </c>
      <c r="J1" s="78" t="s">
        <v>194</v>
      </c>
      <c r="K1" s="82" t="s">
        <v>207</v>
      </c>
      <c r="L1" s="82" t="s">
        <v>215</v>
      </c>
      <c r="M1" s="82" t="s">
        <v>251</v>
      </c>
      <c r="N1" s="82" t="s">
        <v>237</v>
      </c>
      <c r="O1" s="82" t="s">
        <v>232</v>
      </c>
    </row>
    <row r="2" spans="2:16" x14ac:dyDescent="0.3">
      <c r="B2" s="35" t="s">
        <v>90</v>
      </c>
      <c r="C2" s="35" t="s">
        <v>114</v>
      </c>
      <c r="D2" s="35" t="s">
        <v>135</v>
      </c>
      <c r="E2" s="39" t="s">
        <v>145</v>
      </c>
      <c r="F2" s="39" t="s">
        <v>167</v>
      </c>
      <c r="H2" s="39" t="s">
        <v>181</v>
      </c>
      <c r="I2" s="39"/>
      <c r="J2" s="39"/>
      <c r="K2" s="39"/>
    </row>
    <row r="3" spans="2:16" x14ac:dyDescent="0.3">
      <c r="B3" s="42" t="s">
        <v>100</v>
      </c>
      <c r="C3" s="42" t="s">
        <v>110</v>
      </c>
      <c r="D3" s="42" t="s">
        <v>130</v>
      </c>
      <c r="E3" s="70">
        <v>0.33958333333333335</v>
      </c>
      <c r="F3" s="47">
        <v>0.32083333333333336</v>
      </c>
      <c r="G3" s="47">
        <v>0.35833333333333334</v>
      </c>
      <c r="H3" s="47">
        <v>0.32708333333333334</v>
      </c>
      <c r="I3" s="47">
        <v>0.32708333333333334</v>
      </c>
      <c r="J3" s="79">
        <v>0.33333333333333331</v>
      </c>
      <c r="K3" s="79">
        <v>0.33958333333333335</v>
      </c>
      <c r="L3" s="79">
        <v>0.33333333333333331</v>
      </c>
      <c r="M3" s="79">
        <v>0.34583333333333338</v>
      </c>
      <c r="N3" s="79">
        <v>0.33333333333333331</v>
      </c>
      <c r="O3" s="123">
        <v>0.33333333333333331</v>
      </c>
    </row>
    <row r="4" spans="2:16" x14ac:dyDescent="0.3">
      <c r="B4" s="34" t="s">
        <v>93</v>
      </c>
      <c r="C4" s="34" t="s">
        <v>88</v>
      </c>
      <c r="D4" s="46" t="s">
        <v>56</v>
      </c>
      <c r="E4" s="46" t="s">
        <v>127</v>
      </c>
      <c r="F4" s="46" t="s">
        <v>56</v>
      </c>
      <c r="G4" s="46" t="s">
        <v>86</v>
      </c>
      <c r="H4" s="46" t="s">
        <v>56</v>
      </c>
      <c r="I4" s="73" t="s">
        <v>83</v>
      </c>
      <c r="J4" s="77" t="s">
        <v>129</v>
      </c>
      <c r="K4" s="46" t="s">
        <v>81</v>
      </c>
      <c r="L4" s="73" t="s">
        <v>56</v>
      </c>
      <c r="M4" s="73" t="s">
        <v>87</v>
      </c>
      <c r="N4" s="73" t="s">
        <v>107</v>
      </c>
      <c r="O4" s="73" t="s">
        <v>92</v>
      </c>
      <c r="P4" s="73"/>
    </row>
    <row r="5" spans="2:16" x14ac:dyDescent="0.3">
      <c r="B5" s="34" t="s">
        <v>86</v>
      </c>
      <c r="C5" s="34" t="s">
        <v>111</v>
      </c>
      <c r="D5" s="46" t="s">
        <v>128</v>
      </c>
      <c r="E5" s="46" t="s">
        <v>80</v>
      </c>
      <c r="F5" s="46" t="s">
        <v>128</v>
      </c>
      <c r="G5" s="46" t="s">
        <v>172</v>
      </c>
      <c r="H5" s="46" t="s">
        <v>179</v>
      </c>
      <c r="I5" s="73" t="s">
        <v>127</v>
      </c>
      <c r="J5" s="77" t="s">
        <v>88</v>
      </c>
      <c r="K5" s="46" t="s">
        <v>83</v>
      </c>
      <c r="L5" s="46" t="s">
        <v>86</v>
      </c>
      <c r="M5" s="73" t="s">
        <v>85</v>
      </c>
      <c r="N5" s="73" t="s">
        <v>86</v>
      </c>
      <c r="O5" s="77" t="s">
        <v>86</v>
      </c>
      <c r="P5" s="73"/>
    </row>
    <row r="6" spans="2:16" x14ac:dyDescent="0.3">
      <c r="B6" s="34" t="s">
        <v>88</v>
      </c>
      <c r="C6" s="34" t="s">
        <v>79</v>
      </c>
      <c r="D6" s="46" t="s">
        <v>88</v>
      </c>
      <c r="E6" s="46" t="s">
        <v>84</v>
      </c>
      <c r="F6" s="46" t="s">
        <v>164</v>
      </c>
      <c r="G6" s="46" t="s">
        <v>92</v>
      </c>
      <c r="H6" s="46" t="s">
        <v>86</v>
      </c>
      <c r="I6" s="73" t="s">
        <v>129</v>
      </c>
      <c r="J6" s="46" t="s">
        <v>56</v>
      </c>
      <c r="K6" s="46" t="s">
        <v>82</v>
      </c>
      <c r="L6" s="73" t="s">
        <v>107</v>
      </c>
      <c r="M6" s="77" t="s">
        <v>82</v>
      </c>
      <c r="N6" s="77" t="s">
        <v>56</v>
      </c>
      <c r="O6" s="77" t="s">
        <v>273</v>
      </c>
      <c r="P6" s="73"/>
    </row>
    <row r="7" spans="2:16" x14ac:dyDescent="0.3">
      <c r="B7" s="34" t="s">
        <v>85</v>
      </c>
      <c r="C7" s="34" t="s">
        <v>92</v>
      </c>
      <c r="D7" s="46" t="s">
        <v>107</v>
      </c>
      <c r="E7" s="51" t="s">
        <v>107</v>
      </c>
      <c r="F7" s="51" t="s">
        <v>87</v>
      </c>
      <c r="G7" s="46" t="s">
        <v>127</v>
      </c>
      <c r="H7" s="46" t="s">
        <v>127</v>
      </c>
      <c r="I7" s="73" t="s">
        <v>81</v>
      </c>
      <c r="J7" s="46" t="s">
        <v>196</v>
      </c>
      <c r="K7" s="46" t="s">
        <v>85</v>
      </c>
      <c r="L7" s="83" t="s">
        <v>216</v>
      </c>
      <c r="M7" s="77" t="s">
        <v>256</v>
      </c>
      <c r="N7" s="77" t="s">
        <v>87</v>
      </c>
      <c r="O7" s="73" t="s">
        <v>56</v>
      </c>
    </row>
    <row r="8" spans="2:16" x14ac:dyDescent="0.3">
      <c r="B8" s="39" t="s">
        <v>97</v>
      </c>
      <c r="C8" s="39" t="s">
        <v>115</v>
      </c>
      <c r="D8" s="35" t="s">
        <v>137</v>
      </c>
      <c r="E8" s="39" t="s">
        <v>146</v>
      </c>
      <c r="F8" s="39" t="s">
        <v>166</v>
      </c>
      <c r="G8" s="46"/>
      <c r="H8" s="39" t="s">
        <v>180</v>
      </c>
      <c r="I8" s="39"/>
      <c r="J8" s="39"/>
      <c r="K8" s="39"/>
    </row>
    <row r="9" spans="2:16" x14ac:dyDescent="0.3">
      <c r="B9" s="42" t="s">
        <v>101</v>
      </c>
      <c r="C9" s="42" t="s">
        <v>117</v>
      </c>
      <c r="D9" s="42" t="s">
        <v>100</v>
      </c>
      <c r="E9" s="70">
        <v>0.34583333333333338</v>
      </c>
      <c r="F9" s="47">
        <v>0.32708333333333334</v>
      </c>
      <c r="G9" s="47">
        <v>0.37083333333333335</v>
      </c>
      <c r="H9" s="47">
        <v>0.33958333333333335</v>
      </c>
      <c r="I9" s="47">
        <v>0.33333333333333331</v>
      </c>
      <c r="J9" s="79">
        <v>0.33958333333333335</v>
      </c>
      <c r="K9" s="79">
        <v>0.34583333333333338</v>
      </c>
      <c r="L9" s="79">
        <v>0.34583333333333338</v>
      </c>
      <c r="M9" s="79">
        <v>0.35833333333333334</v>
      </c>
      <c r="N9" s="79">
        <v>0.33958333333333335</v>
      </c>
      <c r="O9" s="123">
        <v>0.33958333333333335</v>
      </c>
    </row>
    <row r="10" spans="2:16" x14ac:dyDescent="0.3">
      <c r="B10" s="34" t="s">
        <v>80</v>
      </c>
      <c r="C10" s="34" t="s">
        <v>87</v>
      </c>
      <c r="D10" s="46" t="s">
        <v>80</v>
      </c>
      <c r="E10" s="46" t="s">
        <v>93</v>
      </c>
      <c r="F10" s="46" t="s">
        <v>129</v>
      </c>
      <c r="G10" s="46" t="s">
        <v>79</v>
      </c>
      <c r="H10" s="46" t="s">
        <v>83</v>
      </c>
      <c r="I10" s="73" t="s">
        <v>192</v>
      </c>
      <c r="J10" s="77" t="s">
        <v>192</v>
      </c>
      <c r="K10" s="77" t="s">
        <v>127</v>
      </c>
      <c r="L10" s="73" t="s">
        <v>88</v>
      </c>
      <c r="M10" s="73" t="s">
        <v>81</v>
      </c>
      <c r="N10" s="73" t="s">
        <v>238</v>
      </c>
      <c r="O10" s="73" t="s">
        <v>85</v>
      </c>
      <c r="P10" s="73"/>
    </row>
    <row r="11" spans="2:16" x14ac:dyDescent="0.3">
      <c r="B11" s="34" t="s">
        <v>87</v>
      </c>
      <c r="C11" s="34" t="s">
        <v>113</v>
      </c>
      <c r="D11" s="46" t="s">
        <v>84</v>
      </c>
      <c r="E11" s="46" t="s">
        <v>81</v>
      </c>
      <c r="F11" s="46" t="s">
        <v>121</v>
      </c>
      <c r="G11" s="46" t="s">
        <v>82</v>
      </c>
      <c r="H11" s="46" t="s">
        <v>92</v>
      </c>
      <c r="I11" s="73" t="s">
        <v>87</v>
      </c>
      <c r="J11" s="77" t="s">
        <v>81</v>
      </c>
      <c r="K11" s="46" t="s">
        <v>80</v>
      </c>
      <c r="L11" s="73" t="s">
        <v>195</v>
      </c>
      <c r="M11" s="46" t="s">
        <v>84</v>
      </c>
      <c r="N11" s="46" t="s">
        <v>239</v>
      </c>
      <c r="O11" s="73" t="s">
        <v>81</v>
      </c>
      <c r="P11" s="73"/>
    </row>
    <row r="12" spans="2:16" x14ac:dyDescent="0.3">
      <c r="B12" s="34" t="s">
        <v>56</v>
      </c>
      <c r="C12" s="34" t="s">
        <v>107</v>
      </c>
      <c r="D12" s="46" t="s">
        <v>111</v>
      </c>
      <c r="E12" s="46" t="s">
        <v>86</v>
      </c>
      <c r="F12" s="46" t="s">
        <v>93</v>
      </c>
      <c r="G12" s="46" t="s">
        <v>173</v>
      </c>
      <c r="H12" s="46" t="s">
        <v>88</v>
      </c>
      <c r="I12" s="73" t="s">
        <v>93</v>
      </c>
      <c r="J12" s="77" t="s">
        <v>80</v>
      </c>
      <c r="K12" s="77" t="s">
        <v>79</v>
      </c>
      <c r="L12" s="77" t="s">
        <v>85</v>
      </c>
      <c r="M12" s="73" t="s">
        <v>79</v>
      </c>
      <c r="N12" s="73" t="s">
        <v>240</v>
      </c>
      <c r="O12" s="77" t="s">
        <v>83</v>
      </c>
      <c r="P12" s="77"/>
    </row>
    <row r="13" spans="2:16" x14ac:dyDescent="0.3">
      <c r="B13" s="34" t="s">
        <v>96</v>
      </c>
      <c r="C13" s="34"/>
      <c r="D13" s="46" t="s">
        <v>81</v>
      </c>
      <c r="E13" s="51" t="s">
        <v>8</v>
      </c>
      <c r="F13" s="51" t="s">
        <v>85</v>
      </c>
      <c r="G13" s="46" t="s">
        <v>111</v>
      </c>
      <c r="H13" s="46" t="s">
        <v>178</v>
      </c>
      <c r="I13" s="73" t="s">
        <v>84</v>
      </c>
      <c r="J13" s="77" t="s">
        <v>127</v>
      </c>
      <c r="K13" s="77" t="s">
        <v>92</v>
      </c>
      <c r="M13" s="73" t="s">
        <v>127</v>
      </c>
      <c r="N13" s="73" t="s">
        <v>241</v>
      </c>
      <c r="O13" s="77" t="s">
        <v>84</v>
      </c>
      <c r="P13" s="77"/>
    </row>
    <row r="14" spans="2:16" x14ac:dyDescent="0.3">
      <c r="B14" s="35" t="s">
        <v>89</v>
      </c>
      <c r="C14" s="35" t="s">
        <v>116</v>
      </c>
      <c r="D14" s="35" t="s">
        <v>136</v>
      </c>
      <c r="E14" s="39" t="s">
        <v>147</v>
      </c>
      <c r="F14" s="39" t="s">
        <v>165</v>
      </c>
      <c r="H14" s="39" t="s">
        <v>182</v>
      </c>
      <c r="I14" s="39"/>
      <c r="J14" s="39"/>
      <c r="K14" s="39"/>
      <c r="P14" s="122"/>
    </row>
    <row r="15" spans="2:16" x14ac:dyDescent="0.3">
      <c r="B15" s="42" t="s">
        <v>99</v>
      </c>
      <c r="C15" s="42" t="s">
        <v>117</v>
      </c>
      <c r="D15" s="47" t="s">
        <v>101</v>
      </c>
      <c r="E15" s="70">
        <v>0.35833333333333334</v>
      </c>
      <c r="F15" s="47">
        <v>0.33333333333333331</v>
      </c>
      <c r="H15" s="47">
        <v>0.34583333333333338</v>
      </c>
      <c r="I15" s="47">
        <v>0.33958333333333335</v>
      </c>
      <c r="J15" s="79">
        <v>0.3520833333333333</v>
      </c>
      <c r="K15" s="79">
        <v>0.35833333333333334</v>
      </c>
      <c r="L15" s="79">
        <v>0.35833333333333334</v>
      </c>
      <c r="M15" s="79">
        <v>0.36458333333333331</v>
      </c>
      <c r="N15" s="79"/>
      <c r="O15" s="123">
        <v>0.35833333333333334</v>
      </c>
      <c r="P15" s="122"/>
    </row>
    <row r="16" spans="2:16" x14ac:dyDescent="0.3">
      <c r="B16" s="38" t="s">
        <v>83</v>
      </c>
      <c r="C16" s="38" t="s">
        <v>81</v>
      </c>
      <c r="D16" s="46" t="s">
        <v>93</v>
      </c>
      <c r="E16" s="46" t="s">
        <v>82</v>
      </c>
      <c r="F16" s="46" t="s">
        <v>81</v>
      </c>
      <c r="G16" s="46"/>
      <c r="H16" s="73" t="s">
        <v>82</v>
      </c>
      <c r="I16" s="73" t="s">
        <v>80</v>
      </c>
      <c r="J16" s="77" t="s">
        <v>82</v>
      </c>
      <c r="K16" s="46" t="s">
        <v>93</v>
      </c>
      <c r="L16" s="46" t="s">
        <v>93</v>
      </c>
      <c r="M16" s="46" t="s">
        <v>56</v>
      </c>
      <c r="N16" s="46"/>
      <c r="O16" s="46" t="s">
        <v>238</v>
      </c>
      <c r="P16" s="122"/>
    </row>
    <row r="17" spans="2:16" x14ac:dyDescent="0.3">
      <c r="B17" s="34" t="s">
        <v>81</v>
      </c>
      <c r="C17" s="34" t="s">
        <v>80</v>
      </c>
      <c r="D17" s="46" t="s">
        <v>82</v>
      </c>
      <c r="E17" s="46" t="s">
        <v>79</v>
      </c>
      <c r="F17" s="46" t="s">
        <v>82</v>
      </c>
      <c r="G17" s="46"/>
      <c r="H17" s="73" t="s">
        <v>163</v>
      </c>
      <c r="I17" s="73" t="s">
        <v>56</v>
      </c>
      <c r="J17" s="46" t="s">
        <v>107</v>
      </c>
      <c r="K17" s="46" t="s">
        <v>107</v>
      </c>
      <c r="L17" s="46" t="s">
        <v>82</v>
      </c>
      <c r="M17" s="46" t="s">
        <v>107</v>
      </c>
      <c r="N17" s="46"/>
      <c r="O17" s="73" t="s">
        <v>274</v>
      </c>
      <c r="P17" s="73"/>
    </row>
    <row r="18" spans="2:16" x14ac:dyDescent="0.3">
      <c r="B18" s="34" t="s">
        <v>82</v>
      </c>
      <c r="C18" s="34" t="s">
        <v>56</v>
      </c>
      <c r="D18" s="46" t="s">
        <v>127</v>
      </c>
      <c r="E18" s="38" t="s">
        <v>121</v>
      </c>
      <c r="F18" s="46" t="s">
        <v>163</v>
      </c>
      <c r="G18" s="46"/>
      <c r="H18" s="73" t="s">
        <v>79</v>
      </c>
      <c r="I18" s="73" t="s">
        <v>88</v>
      </c>
      <c r="J18" s="77" t="s">
        <v>84</v>
      </c>
      <c r="K18" s="46" t="s">
        <v>86</v>
      </c>
      <c r="L18" s="46" t="s">
        <v>80</v>
      </c>
      <c r="M18" s="46" t="s">
        <v>80</v>
      </c>
      <c r="N18" s="46"/>
      <c r="O18" s="73" t="s">
        <v>87</v>
      </c>
    </row>
    <row r="19" spans="2:16" x14ac:dyDescent="0.3">
      <c r="B19" s="34" t="s">
        <v>92</v>
      </c>
      <c r="C19" s="34" t="s">
        <v>112</v>
      </c>
      <c r="D19" s="46" t="s">
        <v>83</v>
      </c>
      <c r="E19" s="46" t="s">
        <v>87</v>
      </c>
      <c r="F19" s="46" t="s">
        <v>92</v>
      </c>
      <c r="G19" s="46"/>
      <c r="H19" s="73"/>
      <c r="I19" s="73" t="s">
        <v>82</v>
      </c>
      <c r="J19" s="77" t="s">
        <v>85</v>
      </c>
      <c r="K19" s="46" t="s">
        <v>196</v>
      </c>
      <c r="L19" s="46"/>
      <c r="M19" s="46" t="s">
        <v>86</v>
      </c>
      <c r="N19" s="46"/>
      <c r="O19" s="73" t="s">
        <v>275</v>
      </c>
    </row>
    <row r="20" spans="2:16" x14ac:dyDescent="0.3">
      <c r="B20" s="35" t="s">
        <v>91</v>
      </c>
      <c r="C20" s="35"/>
      <c r="D20" s="35" t="s">
        <v>138</v>
      </c>
      <c r="E20" s="35"/>
      <c r="F20" s="39" t="s">
        <v>168</v>
      </c>
      <c r="H20" s="39" t="s">
        <v>183</v>
      </c>
      <c r="I20" s="39"/>
      <c r="J20" s="39"/>
      <c r="K20" s="39"/>
    </row>
    <row r="21" spans="2:16" x14ac:dyDescent="0.3">
      <c r="B21" s="42" t="s">
        <v>102</v>
      </c>
      <c r="C21" s="34"/>
      <c r="D21" s="42" t="s">
        <v>131</v>
      </c>
      <c r="E21" s="34"/>
      <c r="F21" s="47">
        <v>0.33958333333333335</v>
      </c>
      <c r="H21" s="47">
        <v>0.3520833333333333</v>
      </c>
      <c r="I21" s="47">
        <v>0.36458333333333331</v>
      </c>
      <c r="J21" s="79">
        <v>0.35833333333333334</v>
      </c>
      <c r="K21" s="46"/>
      <c r="L21" s="79">
        <v>0.36458333333333331</v>
      </c>
      <c r="M21" s="79"/>
      <c r="N21" s="79"/>
    </row>
    <row r="22" spans="2:16" x14ac:dyDescent="0.3">
      <c r="B22" s="34" t="s">
        <v>94</v>
      </c>
      <c r="C22" s="34"/>
      <c r="D22" s="46" t="s">
        <v>87</v>
      </c>
      <c r="E22" s="46"/>
      <c r="F22" s="46" t="s">
        <v>79</v>
      </c>
      <c r="H22" s="46" t="s">
        <v>121</v>
      </c>
      <c r="I22" s="73" t="s">
        <v>79</v>
      </c>
      <c r="J22" s="77" t="s">
        <v>79</v>
      </c>
      <c r="K22" s="46"/>
      <c r="L22" s="46" t="s">
        <v>79</v>
      </c>
      <c r="M22" s="46"/>
      <c r="N22" s="46"/>
    </row>
    <row r="23" spans="2:16" x14ac:dyDescent="0.3">
      <c r="B23" s="34" t="s">
        <v>103</v>
      </c>
      <c r="C23" s="34"/>
      <c r="D23" s="46" t="s">
        <v>79</v>
      </c>
      <c r="E23" s="46"/>
      <c r="F23" s="46" t="s">
        <v>83</v>
      </c>
      <c r="H23" s="46" t="s">
        <v>80</v>
      </c>
      <c r="I23" s="73" t="s">
        <v>92</v>
      </c>
      <c r="J23" s="77" t="s">
        <v>83</v>
      </c>
      <c r="K23" s="46"/>
      <c r="L23" s="46" t="s">
        <v>92</v>
      </c>
      <c r="M23" s="46"/>
      <c r="N23" s="46"/>
    </row>
    <row r="24" spans="2:16" x14ac:dyDescent="0.3">
      <c r="B24" s="34" t="s">
        <v>84</v>
      </c>
      <c r="C24" s="34"/>
      <c r="D24" s="46" t="s">
        <v>129</v>
      </c>
      <c r="E24" s="46"/>
      <c r="F24" s="46" t="s">
        <v>86</v>
      </c>
      <c r="H24" s="46" t="s">
        <v>84</v>
      </c>
      <c r="I24" s="73" t="s">
        <v>86</v>
      </c>
      <c r="J24" s="77" t="s">
        <v>195</v>
      </c>
      <c r="K24" s="46"/>
      <c r="L24" s="46" t="s">
        <v>83</v>
      </c>
      <c r="M24" s="46"/>
      <c r="N24" s="46"/>
    </row>
    <row r="25" spans="2:16" x14ac:dyDescent="0.3">
      <c r="B25" s="34" t="s">
        <v>79</v>
      </c>
      <c r="C25" s="34"/>
      <c r="D25" s="46" t="s">
        <v>92</v>
      </c>
      <c r="E25" s="46"/>
      <c r="F25" s="38" t="s">
        <v>127</v>
      </c>
      <c r="H25" s="46" t="s">
        <v>81</v>
      </c>
      <c r="J25" s="77" t="s">
        <v>87</v>
      </c>
      <c r="K25" s="46"/>
      <c r="L25" s="46" t="s">
        <v>81</v>
      </c>
      <c r="M25" s="46"/>
      <c r="N25" s="46"/>
    </row>
    <row r="26" spans="2:16" x14ac:dyDescent="0.3">
      <c r="E26" s="48"/>
      <c r="F26" s="39"/>
      <c r="L26" s="48"/>
      <c r="M26" s="48"/>
      <c r="N26" s="48"/>
    </row>
    <row r="27" spans="2:16" x14ac:dyDescent="0.3">
      <c r="F27" s="46"/>
      <c r="L27" s="48"/>
      <c r="M27" s="48"/>
      <c r="N27" s="48"/>
    </row>
    <row r="28" spans="2:16" x14ac:dyDescent="0.3">
      <c r="F28" s="46"/>
      <c r="L28" s="48"/>
      <c r="M28" s="48"/>
      <c r="N28" s="48"/>
    </row>
    <row r="29" spans="2:16" x14ac:dyDescent="0.3">
      <c r="F29" s="46"/>
    </row>
    <row r="30" spans="2:16" x14ac:dyDescent="0.3">
      <c r="F30" s="46"/>
    </row>
    <row r="31" spans="2:16" x14ac:dyDescent="0.3">
      <c r="F31" s="46"/>
    </row>
    <row r="32" spans="2:16" x14ac:dyDescent="0.3">
      <c r="F32" s="46"/>
    </row>
    <row r="33" spans="6:6" x14ac:dyDescent="0.3">
      <c r="F33" s="46"/>
    </row>
    <row r="34" spans="6:6" x14ac:dyDescent="0.3">
      <c r="F34" s="46"/>
    </row>
  </sheetData>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B10"/>
  <sheetViews>
    <sheetView workbookViewId="0">
      <selection activeCell="F31" sqref="F31"/>
    </sheetView>
  </sheetViews>
  <sheetFormatPr defaultRowHeight="19.5" x14ac:dyDescent="0.35"/>
  <cols>
    <col min="1" max="1" width="25.5" style="44" customWidth="1"/>
    <col min="2" max="2" width="11.375" style="45" customWidth="1"/>
    <col min="3" max="16384" width="9" style="44"/>
  </cols>
  <sheetData>
    <row r="2" spans="1:2" x14ac:dyDescent="0.35">
      <c r="A2" s="44" t="s">
        <v>79</v>
      </c>
      <c r="B2" s="45" t="s">
        <v>120</v>
      </c>
    </row>
    <row r="3" spans="1:2" x14ac:dyDescent="0.35">
      <c r="A3" s="44" t="s">
        <v>121</v>
      </c>
      <c r="B3" s="45" t="s">
        <v>132</v>
      </c>
    </row>
    <row r="4" spans="1:2" x14ac:dyDescent="0.35">
      <c r="A4" s="44" t="s">
        <v>81</v>
      </c>
      <c r="B4" s="45" t="s">
        <v>122</v>
      </c>
    </row>
    <row r="5" spans="1:2" x14ac:dyDescent="0.35">
      <c r="A5" s="44" t="s">
        <v>87</v>
      </c>
      <c r="B5" s="45" t="s">
        <v>144</v>
      </c>
    </row>
    <row r="6" spans="1:2" x14ac:dyDescent="0.35">
      <c r="A6" s="44" t="s">
        <v>88</v>
      </c>
      <c r="B6" s="45" t="s">
        <v>123</v>
      </c>
    </row>
    <row r="7" spans="1:2" x14ac:dyDescent="0.35">
      <c r="A7" s="44" t="s">
        <v>92</v>
      </c>
      <c r="B7" s="45" t="s">
        <v>124</v>
      </c>
    </row>
    <row r="8" spans="1:2" x14ac:dyDescent="0.35">
      <c r="A8" s="44" t="s">
        <v>103</v>
      </c>
      <c r="B8" s="45" t="s">
        <v>125</v>
      </c>
    </row>
    <row r="9" spans="1:2" x14ac:dyDescent="0.35">
      <c r="A9" s="44" t="s">
        <v>83</v>
      </c>
      <c r="B9" s="45" t="s">
        <v>126</v>
      </c>
    </row>
    <row r="10" spans="1:2" x14ac:dyDescent="0.35">
      <c r="A10" s="44" t="s">
        <v>107</v>
      </c>
      <c r="B10" s="45"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H14" sqref="H14"/>
    </sheetView>
  </sheetViews>
  <sheetFormatPr defaultRowHeight="19.5" x14ac:dyDescent="0.3"/>
  <cols>
    <col min="1" max="1" width="9" style="134"/>
    <col min="2" max="2" width="37.25" customWidth="1"/>
  </cols>
  <sheetData>
    <row r="1" spans="1:2" ht="25.5" x14ac:dyDescent="0.3">
      <c r="A1" s="134">
        <v>0</v>
      </c>
      <c r="B1" s="133" t="s">
        <v>316</v>
      </c>
    </row>
    <row r="2" spans="1:2" ht="25.5" x14ac:dyDescent="0.3">
      <c r="A2" s="134">
        <v>1</v>
      </c>
      <c r="B2" s="133" t="s">
        <v>313</v>
      </c>
    </row>
    <row r="3" spans="1:2" ht="25.5" x14ac:dyDescent="0.3">
      <c r="A3" s="134">
        <v>2</v>
      </c>
      <c r="B3" s="133" t="s">
        <v>298</v>
      </c>
    </row>
    <row r="4" spans="1:2" ht="25.5" x14ac:dyDescent="0.3">
      <c r="A4" s="134">
        <v>3</v>
      </c>
      <c r="B4" s="133" t="s">
        <v>296</v>
      </c>
    </row>
    <row r="5" spans="1:2" ht="25.5" x14ac:dyDescent="0.3">
      <c r="A5" s="134">
        <v>4</v>
      </c>
      <c r="B5" s="133" t="s">
        <v>310</v>
      </c>
    </row>
    <row r="6" spans="1:2" ht="25.5" x14ac:dyDescent="0.3">
      <c r="A6" s="134">
        <v>5</v>
      </c>
      <c r="B6" s="133" t="s">
        <v>305</v>
      </c>
    </row>
    <row r="7" spans="1:2" ht="25.5" x14ac:dyDescent="0.3">
      <c r="A7" s="134">
        <v>6</v>
      </c>
      <c r="B7" s="133" t="s">
        <v>306</v>
      </c>
    </row>
    <row r="8" spans="1:2" ht="25.5" x14ac:dyDescent="0.3">
      <c r="A8" s="134">
        <v>7</v>
      </c>
      <c r="B8" s="133" t="s">
        <v>302</v>
      </c>
    </row>
    <row r="9" spans="1:2" ht="25.5" x14ac:dyDescent="0.3">
      <c r="A9" s="134">
        <v>8</v>
      </c>
      <c r="B9" s="133" t="s">
        <v>314</v>
      </c>
    </row>
    <row r="10" spans="1:2" ht="25.5" x14ac:dyDescent="0.3">
      <c r="A10" s="134">
        <v>9</v>
      </c>
      <c r="B10" s="133" t="s">
        <v>301</v>
      </c>
    </row>
    <row r="11" spans="1:2" ht="25.5" x14ac:dyDescent="0.3">
      <c r="A11" s="134">
        <v>10</v>
      </c>
      <c r="B11" s="133" t="s">
        <v>304</v>
      </c>
    </row>
    <row r="12" spans="1:2" ht="25.5" x14ac:dyDescent="0.3">
      <c r="A12" s="134">
        <v>11</v>
      </c>
      <c r="B12" s="133" t="s">
        <v>311</v>
      </c>
    </row>
    <row r="13" spans="1:2" ht="25.5" x14ac:dyDescent="0.3">
      <c r="A13" s="134">
        <v>12</v>
      </c>
      <c r="B13" s="133" t="s">
        <v>303</v>
      </c>
    </row>
    <row r="14" spans="1:2" ht="25.5" x14ac:dyDescent="0.3">
      <c r="A14" s="134">
        <v>13</v>
      </c>
      <c r="B14" s="133" t="s">
        <v>299</v>
      </c>
    </row>
    <row r="15" spans="1:2" ht="25.5" x14ac:dyDescent="0.3">
      <c r="A15" s="134">
        <v>14</v>
      </c>
      <c r="B15" s="133" t="s">
        <v>300</v>
      </c>
    </row>
    <row r="16" spans="1:2" ht="25.5" x14ac:dyDescent="0.3">
      <c r="A16" s="134">
        <v>15</v>
      </c>
      <c r="B16" s="133" t="s">
        <v>307</v>
      </c>
    </row>
    <row r="17" spans="1:2" ht="25.5" x14ac:dyDescent="0.3">
      <c r="A17" s="134">
        <v>16</v>
      </c>
      <c r="B17" s="133" t="s">
        <v>297</v>
      </c>
    </row>
    <row r="18" spans="1:2" ht="25.5" x14ac:dyDescent="0.3">
      <c r="A18" s="134">
        <v>17</v>
      </c>
      <c r="B18" s="133" t="s">
        <v>297</v>
      </c>
    </row>
    <row r="19" spans="1:2" ht="25.5" x14ac:dyDescent="0.3">
      <c r="A19" s="134">
        <v>18</v>
      </c>
      <c r="B19" s="135" t="s">
        <v>308</v>
      </c>
    </row>
    <row r="21" spans="1:2" ht="25.5" x14ac:dyDescent="0.3">
      <c r="B21" s="106" t="s">
        <v>309</v>
      </c>
    </row>
    <row r="22" spans="1:2" ht="25.5" x14ac:dyDescent="0.3">
      <c r="B22" s="106" t="s">
        <v>315</v>
      </c>
    </row>
    <row r="23" spans="1:2" ht="25.5" x14ac:dyDescent="0.3">
      <c r="B23" s="106" t="s">
        <v>312</v>
      </c>
    </row>
    <row r="24" spans="1:2" ht="25.5" x14ac:dyDescent="0.3">
      <c r="B24" s="106" t="s">
        <v>317</v>
      </c>
    </row>
  </sheetData>
  <sortState ref="A3:B24">
    <sortCondition ref="B3"/>
  </sortState>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COMMISSIONER'S MESSAGE</vt:lpstr>
      <vt:lpstr>KWGA SEASON LEADERBOARD</vt:lpstr>
      <vt:lpstr>THE FED-EX PLAYOFFS</vt:lpstr>
      <vt:lpstr>RYDER CUP</vt:lpstr>
      <vt:lpstr>TEE SHEET</vt:lpstr>
      <vt:lpstr>CONTACT US</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dc:creator>
  <cp:lastModifiedBy>Derek</cp:lastModifiedBy>
  <cp:lastPrinted>2014-10-03T20:39:39Z</cp:lastPrinted>
  <dcterms:created xsi:type="dcterms:W3CDTF">2013-09-14T08:29:28Z</dcterms:created>
  <dcterms:modified xsi:type="dcterms:W3CDTF">2014-10-27T08:12:12Z</dcterms:modified>
</cp:coreProperties>
</file>